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17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Claire Barnes</author>
  </authors>
  <commentList>
    <comment ref="B16" authorId="0">
      <text>
        <r>
          <rPr>
            <b/>
            <sz val="9"/>
            <rFont val="Tahoma"/>
            <family val="2"/>
          </rPr>
          <t>Sources given by BNM as Dept of Stats, Mineral &amp; Geoscience Dept, Petronas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>Sources given by BNM as Dept of Stats, Mineral &amp; Geoscience Dept, Petronas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<sst xmlns="http://schemas.openxmlformats.org/spreadsheetml/2006/main" count="312" uniqueCount="156">
  <si>
    <t>-</t>
  </si>
  <si>
    <t>^</t>
  </si>
  <si>
    <t>Malaysia</t>
  </si>
  <si>
    <t xml:space="preserve"> ^ Less than 0.05.</t>
  </si>
  <si>
    <t>crude</t>
  </si>
  <si>
    <t>condensates</t>
  </si>
  <si>
    <t>crude + condensate</t>
  </si>
  <si>
    <t>gas</t>
  </si>
  <si>
    <t xml:space="preserve">total </t>
  </si>
  <si>
    <t>Oil prodn per BP 2010 review *</t>
  </si>
  <si>
    <t>Oil prodn per BP 2012 review *</t>
  </si>
  <si>
    <t>Oil prodn per BP 2011 review *</t>
  </si>
  <si>
    <t xml:space="preserve"> </t>
  </si>
  <si>
    <t>Oil prodn per BP 2009 review *</t>
  </si>
  <si>
    <t xml:space="preserve">  BP 2010 revision</t>
  </si>
  <si>
    <t xml:space="preserve">  BP 2011 revision</t>
  </si>
  <si>
    <t xml:space="preserve">  BP 2012 revision</t>
  </si>
  <si>
    <t>Oil prodn per BP 2008 review *</t>
  </si>
  <si>
    <t xml:space="preserve">  BP 2009 revision</t>
  </si>
  <si>
    <t xml:space="preserve"> * Inland demand plus international aviation and marine bunkers and refinery fuel and loss.  Consumption of fuel ethanol and biodiesel is also included.</t>
  </si>
  <si>
    <t>and substitute fuels, and unavoidable disparities in the definition, measurement or conversion of oil supply and demand data.</t>
  </si>
  <si>
    <t>Production</t>
  </si>
  <si>
    <t>Consumption</t>
  </si>
  <si>
    <t>BP notes on consumption statistics:</t>
  </si>
  <si>
    <t>Oil consn - per BP 2008 review</t>
  </si>
  <si>
    <t>Oil consn - per BP 2009 review</t>
  </si>
  <si>
    <t>Oil consn - per BP 2010 review</t>
  </si>
  <si>
    <t>Oil consn - per BP 2011 review</t>
  </si>
  <si>
    <t>Oil consn - per BP 2012 review</t>
  </si>
  <si>
    <t>Biofuels prodn per BP 2011 review *</t>
  </si>
  <si>
    <t>Biofuels prodn per BP 2012 review *</t>
  </si>
  <si>
    <r>
      <t>Note:</t>
    </r>
    <r>
      <rPr>
        <sz val="8"/>
        <rFont val="Arial"/>
        <family val="2"/>
      </rPr>
      <t xml:space="preserve"> Consumption of fuel ethanol and biodiesel is included in oil consumption tables. 
</t>
    </r>
  </si>
  <si>
    <t xml:space="preserve">Gas prodn per BP 2012 review </t>
  </si>
  <si>
    <t xml:space="preserve">Gas prodn per BP 2011 review </t>
  </si>
  <si>
    <t xml:space="preserve">Gas prodn per BP 2010 review </t>
  </si>
  <si>
    <t xml:space="preserve">Gas prodn per BP 2009 review </t>
  </si>
  <si>
    <t xml:space="preserve">Gas prodn per BP 2008 review </t>
  </si>
  <si>
    <t>Gas consn - per BP 2012 review</t>
  </si>
  <si>
    <t>Gas consn - per BP 2011 review</t>
  </si>
  <si>
    <t>Gas consn - per BP 2010 review</t>
  </si>
  <si>
    <t>Gas consn - per BP 2009 review</t>
  </si>
  <si>
    <t>Gas consn - per BP 2008 review</t>
  </si>
  <si>
    <t>Note: The difference between these world consumption figures and the world production statistics is due to variations in stocks at storage facilities</t>
  </si>
  <si>
    <t>and liquefaction plants, together with unavoidable disparities in the definition, measurement or conversion of gas supply and demand data.</t>
  </si>
  <si>
    <t>Note: Differences between these world consumption figures and world production statistics are accounted for by stock changes, consumption of non-petroleum additives</t>
  </si>
  <si>
    <t>http://www.bnm.gov.my/files/publication/msb/2012/5/xls/3.5.4.xls</t>
  </si>
  <si>
    <t xml:space="preserve">  BNM 2012 v BP 2012</t>
  </si>
  <si>
    <t># Crude oil &amp; condensates</t>
  </si>
  <si>
    <t>http://www.petronas.com.my/investor-relations/Documents/annual-report/AnnualReport2011.pdf</t>
  </si>
  <si>
    <t>in financial years ending March</t>
  </si>
  <si>
    <t>http://meih.st.gov.my/statistics;jsessionid=1A492DA332B71C699752DD85344F3C0E?p_auth=3dJlntGq&amp;p_p_id=Eng_Statistic_WAR_STOASPublicPortlet&amp;p_p_lifecycle=1&amp;p_p_state=maximized&amp;p_p_mode=view&amp;p_p_col_id=column-1&amp;p_p_col_pos=1&amp;p_p_col_count=2&amp;_Eng_Statistic_WAR_STOASPublicPortlet_execution=e1s1&amp;_Eng_Statistic_WAR_STOASPublicPortlet__eventId=ViewStatistic6&amp;categoryId=1&amp;flowId=1</t>
  </si>
  <si>
    <t xml:space="preserve">  MEIH v BP 2012</t>
  </si>
  <si>
    <t xml:space="preserve">  MEIH v BNM 2012</t>
  </si>
  <si>
    <t>coincides with BNM stats for last 2yrs. Derivative data portal</t>
  </si>
  <si>
    <t>different year end - explains diffs w BNM stats</t>
  </si>
  <si>
    <t>http://www.statistics.gov.my/portal/download_Economics/download.php?file=DATA_SERIES/NEGERI/Time_Series_Data_Production_Selected_Products.pdf</t>
  </si>
  <si>
    <t>"Crude oil"</t>
  </si>
  <si>
    <t xml:space="preserve">  Dept of Stats v BP 2012</t>
  </si>
  <si>
    <t>last data 2010</t>
  </si>
  <si>
    <t>Oil prodn per Dept of Stats "production of selected products"</t>
  </si>
  <si>
    <t>LNG prodn, m tonnes, per Dept of Stats "production of selected products"</t>
  </si>
  <si>
    <t>Natural gas prodn, MMSCF, per Dept of Stats "mining &amp; stone quarrying"</t>
  </si>
  <si>
    <t>http://www.statistics.gov.my/portal/download_Economics/download.php?file=DATA_SERIES/2011/pdf/14Perlombongan_PengkuarianBatu.pdf</t>
  </si>
  <si>
    <t>Natural gas prodn, per Dept of Stats "mining &amp; stone quarrying"</t>
  </si>
  <si>
    <t>Includes both Associated &amp; Non-Associated Natural Gas from 1983 onwards, before that only Gross Production of Associated Natural Gas</t>
  </si>
  <si>
    <t>MMscf, converted to mtoe - citing Annual Census of Mining Industries</t>
  </si>
  <si>
    <t>LNG prodn, mtoe, per Dept of Stats "production of selected products"</t>
  </si>
  <si>
    <t xml:space="preserve">  data same in "mining &amp; stone quarrying"</t>
  </si>
  <si>
    <t>Natural gas prodn, mmscfpd, per Bank Negara Malaysia Monthly Stat Bulletin</t>
  </si>
  <si>
    <t>Msia prodn bpd per Bank Negara Msia Monthly Stat Bulletin</t>
  </si>
  <si>
    <t>Oil prodn per Bank Negara Msia #</t>
  </si>
  <si>
    <t>Gas prodn per Bank Negara Msia web #</t>
  </si>
  <si>
    <t xml:space="preserve">  Dept of Stats v BNM</t>
  </si>
  <si>
    <t>Stats Dept may not include condensates?</t>
  </si>
  <si>
    <t>no major diffs</t>
  </si>
  <si>
    <t>http://www.bnm.gov.my/files/publication/msb/2012/5/xls/3.6.5.xls</t>
  </si>
  <si>
    <t>Gross exports LNG, '000 tonnes, per BNM Monthly Stat Bulletin</t>
  </si>
  <si>
    <t>Gross exports LNG, mtoe, per BNM Monthly Stat Bulletin</t>
  </si>
  <si>
    <t>http://www.bp.com/extendedsectiongenericarticle.do?categoryId=9037196&amp;contentId=7069357</t>
  </si>
  <si>
    <t>Crude petroleum imports, '000t, per Dept of Stats</t>
  </si>
  <si>
    <t>Crude petroleum imports, mt, per Dept of Stats</t>
  </si>
  <si>
    <t xml:space="preserve">Gross exports, crude oil &amp; condensate, mt, per BNM </t>
  </si>
  <si>
    <t>Crude petroleum exports, '000t, per Dept of Stats</t>
  </si>
  <si>
    <t>Crude petroleum exports, mt, per Dept of Stats</t>
  </si>
  <si>
    <t>no major diffs Dept of Stats / BNM</t>
  </si>
  <si>
    <t>based on Dept of Stats figures</t>
  </si>
  <si>
    <t xml:space="preserve">  Implied from Dept of Stats, v BP 2012</t>
  </si>
  <si>
    <t>Cannot find any direct local stats on consumption</t>
  </si>
  <si>
    <t>Source figures in other units, &amp; additional detail</t>
  </si>
  <si>
    <t>http://www.bp.com/assets/bp_internet/globalbp/globalbp_uk_english/reports_and_publications/statistical_energy_review_2011/STAGING/local_assets/spreadsheets/statistical_review_of_world_energy_full_report_2012.xlsx</t>
  </si>
  <si>
    <t>* Includes crude oil &amp; NGLs (the liquid content of natural gas where this is recovered separately).</t>
  </si>
  <si>
    <t>Net crude exports, implied by Dept of Stats figures</t>
  </si>
  <si>
    <t>Domestic crude oil consumption (inc losses &amp; inventory changes) implied by Dept of Stats figures</t>
  </si>
  <si>
    <t>Net oil exports (imports), implied by BP 2012</t>
  </si>
  <si>
    <t>Net oil exports (imports), implied by BP 2010</t>
  </si>
  <si>
    <t xml:space="preserve">  BP 2012 v BP 2010 - 2 years of major revisions</t>
  </si>
  <si>
    <t>BP's latest numbers show much lower production, much higher consumption, no more net exports</t>
  </si>
  <si>
    <t xml:space="preserve">  BNM 2012 v BP 2011</t>
  </si>
  <si>
    <t>… so BP prodn ests now &lt;&lt; BNM's</t>
  </si>
  <si>
    <t>BP's historic prodn figures revised down drastically in latest report</t>
  </si>
  <si>
    <t>BP's historic consn figures revised up drastically in latest report</t>
  </si>
  <si>
    <t>http://www.eia.gov/cfapps/ipdbproject/iedindex3.cfm?tid=5&amp;pid=58&amp;aid=1&amp;cid=regions&amp;syid=1980&amp;eyid=2011&amp;unit=TBPD</t>
  </si>
  <si>
    <t>http://www.eia.gov/cfapps/ipdbproject/iedindex3.cfm?tid=5&amp;pid=57&amp;aid=1&amp;cid=regions&amp;syid=1980&amp;eyid=2011&amp;unit=TBPD</t>
  </si>
  <si>
    <t>Prodn crude + condensate, '000 barrels, per MEIH website</t>
  </si>
  <si>
    <t>Prodn crude + condensate, mtoe, per MEIH website</t>
  </si>
  <si>
    <t>http://www.eia.gov/cfapps/ipdbproject/iedindex3.cfm?tid=5&amp;pid=56&amp;aid=1&amp;cid=regions&amp;syid=1980&amp;eyid=2011&amp;unit=TBPD</t>
  </si>
  <si>
    <t>http://www.eia.gov/cfapps/ipdbproject/iedindex3.cfm?tid=5&amp;pid=59&amp;aid=1&amp;cid=regions&amp;syid=1980&amp;eyid=2011&amp;unit=TBPD</t>
  </si>
  <si>
    <t xml:space="preserve"> Crude + lease condensate</t>
  </si>
  <si>
    <t xml:space="preserve"> Natural gas plant liquids</t>
  </si>
  <si>
    <t xml:space="preserve"> Other liquids</t>
  </si>
  <si>
    <t xml:space="preserve">  Crude oil, NGPL &amp; other liquids </t>
  </si>
  <si>
    <t xml:space="preserve"> Refinery processing gain </t>
  </si>
  <si>
    <t>Msia prodn '000 bpd per US EIA:</t>
  </si>
  <si>
    <t xml:space="preserve">   Total oil supply  </t>
  </si>
  <si>
    <t>yoy</t>
  </si>
  <si>
    <t>v peak</t>
  </si>
  <si>
    <t>Exports, imports, &amp; calculated consumption</t>
  </si>
  <si>
    <t>Conversion rates, BP, except</t>
  </si>
  <si>
    <t>barrels of Malaysian crude oil per tonne, EIA</t>
  </si>
  <si>
    <t>http://www.eia.gov/cfapps/ipdbproject/iedindex3.cfm?tid=94&amp;pid=57&amp;aid=32&amp;cid=regions&amp;syid=1980&amp;eyid=2009&amp;unit=BCOPMT</t>
  </si>
  <si>
    <t>Converted at the EIA's specific rate for Malaysia</t>
  </si>
  <si>
    <t>Total petroleum consn, '000bpd per US EIA</t>
  </si>
  <si>
    <t>http://www.eia.gov/cfapps/ipdbproject/iedindex3.cfm?tid=5&amp;pid=5&amp;aid=2&amp;cid=regions&amp;syid=1980&amp;eyid=2011&amp;unit=TBPD</t>
  </si>
  <si>
    <t>Total petroleum consn, mtoe per US EIA</t>
  </si>
  <si>
    <t>Imports refined petroleum products, '000bpd, US EIA</t>
  </si>
  <si>
    <t>http://www.eia.gov/cfapps/ipdbproject/iedindex3.cfm?tid=5&amp;pid=54&amp;aid=3&amp;cid=regions&amp;syid=1984&amp;eyid=2009&amp;unit=TBPD</t>
  </si>
  <si>
    <t>http://www.eia.gov/cfapps/ipdbproject/iedindex3.cfm?tid=5&amp;pid=57&amp;aid=3&amp;cid=regions&amp;syid=1984&amp;eyid=2009&amp;unit=TBPD</t>
  </si>
  <si>
    <t>Exports refined petroleum products, '000bpd, US EIA</t>
  </si>
  <si>
    <t>http://www.eia.gov/cfapps/ipdbproject/iedindex3.cfm?tid=5&amp;pid=54&amp;aid=4&amp;cid=regions&amp;syid=1984&amp;eyid=2009&amp;unit=TBPD</t>
  </si>
  <si>
    <t>Imports crude + lease condensate, '000bpd, per US EIA</t>
  </si>
  <si>
    <t>http://www.eia.gov/cfapps/ipdbproject/iedindex3.cfm?tid=5&amp;pid=57&amp;aid=4&amp;cid=regions&amp;syid=1984&amp;eyid=2009&amp;unit=TBPD</t>
  </si>
  <si>
    <t>Exports crude + lease condensate, '000bpd, per US EIA</t>
  </si>
  <si>
    <t>last data 2009</t>
  </si>
  <si>
    <t>last data 2008</t>
  </si>
  <si>
    <t>Net crude+condensate exports (imports), mtoe, US EIA</t>
  </si>
  <si>
    <t>C+C prodn less petroleum consumption, mtoe, US EIA</t>
  </si>
  <si>
    <t xml:space="preserve">now </t>
  </si>
  <si>
    <t xml:space="preserve"> =&gt; Net exports crude + condensate, '000bpd, EIA</t>
  </si>
  <si>
    <t xml:space="preserve"> =&gt; Net exports refined products, '000bpd, EIA</t>
  </si>
  <si>
    <t>http://www.eia.gov/cfapps/ipdbproject/iedindex3.cfm?tid=44&amp;pid=44&amp;aid=1&amp;cid=regions&amp;syid=1980&amp;eyid=2009&amp;unit=QBTU</t>
  </si>
  <si>
    <t>http://www.eia.gov/cfapps/ipdbproject/iedindex3.cfm?tid=44&amp;pid=44&amp;aid=2&amp;cid=regions&amp;syid=1980&amp;eyid=2009&amp;unit=QBTU</t>
  </si>
  <si>
    <t xml:space="preserve"> =&gt; Primary energy surplus, quadrillion Btu</t>
  </si>
  <si>
    <t>Primary energy consn, quadrillion Btu, US EIA</t>
  </si>
  <si>
    <t>Primary energy prodn, quadrillion Btu, US EIA</t>
  </si>
  <si>
    <t>Incl gasoline, jet fuel, kerosene, fuel oil, LPG, other refined products</t>
  </si>
  <si>
    <t>Incl internal consumption, refinery fuel &amp; loss, bunkering; &amp; where available, direct combustion of crude oil.</t>
  </si>
  <si>
    <t>Primary energy prodn incl crude oil, NGPL, dry natural gas, hydro &amp; renewable energy</t>
  </si>
  <si>
    <t>Primary energy cons  incl petroleum, dry natural gas, coal, hydro &amp; renewable energy, &amp; net elec imports</t>
  </si>
  <si>
    <t>Msia prodn mtoe per Petronas:</t>
  </si>
  <si>
    <t>Msia prodn '000 boepd per Petronas:</t>
  </si>
  <si>
    <t>http://www.jodidb.org</t>
  </si>
  <si>
    <t>Oil production per JODI #</t>
  </si>
  <si>
    <t>Oil production per US EIA:</t>
  </si>
  <si>
    <t>Million tonnes of oil, or oil equivalent, unless stated</t>
  </si>
  <si>
    <t>Net crude+condensate exports (imports), mtoe, JODI</t>
  </si>
  <si>
    <t>http://mazamascience.com/OilExport/data.html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</si>
</sst>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_(* #,##0.00_);_(* \(#,##0.00\);_(* \-??_);_(@_)"/>
    <numFmt numFmtId="173" formatCode="_(* #,##0.000_);_(* \(#,##0.000\);_(* &quot;-&quot;???_);_(@_)"/>
    <numFmt numFmtId="174" formatCode="_(* #,##0.0_);_(* \(#,##0.0\);_(* &quot;-&quot;?_);_(@_)"/>
    <numFmt numFmtId="175" formatCode="_(* #,##0.000000_);_(* \(#,##0.000000\);_(* &quot;-&quot;??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i/>
      <sz val="8"/>
      <color indexed="40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sz val="9"/>
      <color indexed="40"/>
      <name val="Arial"/>
      <family val="2"/>
    </font>
    <font>
      <sz val="8"/>
      <color indexed="40"/>
      <name val="Arial"/>
      <family val="2"/>
    </font>
    <font>
      <u val="singleAccounting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i/>
      <sz val="8"/>
      <color rgb="FF00B0F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00B0F0"/>
      <name val="Arial"/>
      <family val="2"/>
    </font>
    <font>
      <sz val="8"/>
      <color rgb="FF00B0F0"/>
      <name val="Arial"/>
      <family val="2"/>
    </font>
    <font>
      <u val="singleAccounting"/>
      <sz val="9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164" fontId="57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164" fontId="5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6" fillId="0" borderId="0" xfId="0" applyFont="1" applyAlignment="1" quotePrefix="1">
      <alignment/>
    </xf>
    <xf numFmtId="43" fontId="6" fillId="0" borderId="0" xfId="42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166" fontId="57" fillId="0" borderId="0" xfId="42" applyNumberFormat="1" applyFont="1" applyAlignment="1">
      <alignment/>
    </xf>
    <xf numFmtId="167" fontId="57" fillId="0" borderId="0" xfId="42" applyNumberFormat="1" applyFont="1" applyAlignment="1">
      <alignment/>
    </xf>
    <xf numFmtId="166" fontId="57" fillId="0" borderId="0" xfId="0" applyNumberFormat="1" applyFont="1" applyAlignment="1">
      <alignment/>
    </xf>
    <xf numFmtId="0" fontId="59" fillId="0" borderId="0" xfId="0" applyFont="1" applyAlignment="1">
      <alignment/>
    </xf>
    <xf numFmtId="43" fontId="59" fillId="0" borderId="0" xfId="42" applyFont="1" applyAlignment="1">
      <alignment/>
    </xf>
    <xf numFmtId="43" fontId="57" fillId="0" borderId="0" xfId="42" applyFont="1" applyAlignment="1">
      <alignment/>
    </xf>
    <xf numFmtId="170" fontId="57" fillId="0" borderId="0" xfId="42" applyNumberFormat="1" applyFont="1" applyAlignment="1">
      <alignment horizontal="right"/>
    </xf>
    <xf numFmtId="170" fontId="57" fillId="0" borderId="0" xfId="42" applyNumberFormat="1" applyFont="1" applyAlignment="1">
      <alignment/>
    </xf>
    <xf numFmtId="171" fontId="57" fillId="0" borderId="0" xfId="42" applyNumberFormat="1" applyFont="1" applyAlignment="1">
      <alignment/>
    </xf>
    <xf numFmtId="43" fontId="57" fillId="0" borderId="0" xfId="42" applyNumberFormat="1" applyFont="1" applyAlignment="1">
      <alignment horizontal="right"/>
    </xf>
    <xf numFmtId="43" fontId="57" fillId="0" borderId="0" xfId="42" applyNumberFormat="1" applyFont="1" applyAlignment="1">
      <alignment/>
    </xf>
    <xf numFmtId="164" fontId="59" fillId="0" borderId="0" xfId="0" applyNumberFormat="1" applyFont="1" applyAlignment="1">
      <alignment horizontal="right"/>
    </xf>
    <xf numFmtId="164" fontId="59" fillId="0" borderId="0" xfId="0" applyNumberFormat="1" applyFont="1" applyAlignment="1">
      <alignment/>
    </xf>
    <xf numFmtId="9" fontId="59" fillId="0" borderId="0" xfId="59" applyFont="1" applyAlignment="1">
      <alignment/>
    </xf>
    <xf numFmtId="0" fontId="59" fillId="0" borderId="0" xfId="0" applyFont="1" applyBorder="1" applyAlignment="1">
      <alignment/>
    </xf>
    <xf numFmtId="43" fontId="56" fillId="0" borderId="0" xfId="42" applyNumberFormat="1" applyFont="1" applyAlignment="1">
      <alignment horizontal="right"/>
    </xf>
    <xf numFmtId="164" fontId="58" fillId="0" borderId="0" xfId="0" applyNumberFormat="1" applyFont="1" applyAlignment="1">
      <alignment horizontal="right"/>
    </xf>
    <xf numFmtId="9" fontId="58" fillId="0" borderId="0" xfId="59" applyFont="1" applyAlignment="1">
      <alignment/>
    </xf>
    <xf numFmtId="164" fontId="56" fillId="0" borderId="0" xfId="0" applyNumberFormat="1" applyFont="1" applyAlignment="1">
      <alignment horizontal="right"/>
    </xf>
    <xf numFmtId="9" fontId="56" fillId="0" borderId="0" xfId="59" applyFont="1" applyAlignment="1">
      <alignment/>
    </xf>
    <xf numFmtId="43" fontId="56" fillId="0" borderId="0" xfId="42" applyNumberFormat="1" applyFont="1" applyAlignment="1">
      <alignment/>
    </xf>
    <xf numFmtId="0" fontId="56" fillId="0" borderId="0" xfId="0" applyFont="1" applyBorder="1" applyAlignment="1">
      <alignment/>
    </xf>
    <xf numFmtId="43" fontId="57" fillId="4" borderId="0" xfId="42" applyFont="1" applyFill="1" applyAlignment="1">
      <alignment/>
    </xf>
    <xf numFmtId="0" fontId="57" fillId="4" borderId="0" xfId="0" applyFont="1" applyFill="1" applyAlignment="1">
      <alignment/>
    </xf>
    <xf numFmtId="0" fontId="6" fillId="4" borderId="0" xfId="0" applyFont="1" applyFill="1" applyAlignment="1">
      <alignment/>
    </xf>
    <xf numFmtId="166" fontId="57" fillId="0" borderId="0" xfId="42" applyNumberFormat="1" applyFont="1" applyAlignment="1">
      <alignment horizontal="right"/>
    </xf>
    <xf numFmtId="166" fontId="6" fillId="0" borderId="0" xfId="42" applyNumberFormat="1" applyFont="1" applyAlignment="1">
      <alignment/>
    </xf>
    <xf numFmtId="165" fontId="57" fillId="0" borderId="0" xfId="0" applyNumberFormat="1" applyFont="1" applyAlignment="1">
      <alignment horizontal="right"/>
    </xf>
    <xf numFmtId="1" fontId="57" fillId="0" borderId="0" xfId="42" applyNumberFormat="1" applyFont="1" applyFill="1" applyBorder="1" applyAlignment="1" applyProtection="1">
      <alignment horizontal="right"/>
      <protection/>
    </xf>
    <xf numFmtId="1" fontId="5" fillId="0" borderId="0" xfId="42" applyNumberFormat="1" applyFont="1" applyFill="1" applyBorder="1" applyAlignment="1" applyProtection="1">
      <alignment horizontal="right"/>
      <protection/>
    </xf>
    <xf numFmtId="170" fontId="57" fillId="0" borderId="0" xfId="42" applyNumberFormat="1" applyFont="1" applyFill="1" applyBorder="1" applyAlignment="1" applyProtection="1">
      <alignment horizontal="right"/>
      <protection/>
    </xf>
    <xf numFmtId="170" fontId="6" fillId="0" borderId="0" xfId="42" applyNumberFormat="1" applyFont="1" applyFill="1" applyBorder="1" applyAlignment="1" applyProtection="1">
      <alignment horizontal="right"/>
      <protection/>
    </xf>
    <xf numFmtId="170" fontId="57" fillId="0" borderId="0" xfId="0" applyNumberFormat="1" applyFont="1" applyAlignment="1">
      <alignment horizontal="right"/>
    </xf>
    <xf numFmtId="170" fontId="5" fillId="0" borderId="0" xfId="42" applyNumberFormat="1" applyFont="1" applyFill="1" applyBorder="1" applyAlignment="1" applyProtection="1">
      <alignment horizontal="right"/>
      <protection/>
    </xf>
    <xf numFmtId="170" fontId="57" fillId="0" borderId="0" xfId="0" applyNumberFormat="1" applyFont="1" applyAlignment="1">
      <alignment/>
    </xf>
    <xf numFmtId="170" fontId="56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165" fontId="60" fillId="0" borderId="0" xfId="59" applyNumberFormat="1" applyFont="1" applyAlignment="1">
      <alignment horizontal="right"/>
    </xf>
    <xf numFmtId="164" fontId="60" fillId="0" borderId="0" xfId="0" applyNumberFormat="1" applyFont="1" applyAlignment="1">
      <alignment/>
    </xf>
    <xf numFmtId="165" fontId="60" fillId="0" borderId="0" xfId="59" applyNumberFormat="1" applyFont="1" applyAlignment="1">
      <alignment horizontal="left"/>
    </xf>
    <xf numFmtId="43" fontId="61" fillId="0" borderId="0" xfId="42" applyNumberFormat="1" applyFont="1" applyAlignment="1">
      <alignment horizontal="left"/>
    </xf>
    <xf numFmtId="1" fontId="57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3" fontId="61" fillId="0" borderId="0" xfId="42" applyNumberFormat="1" applyFont="1" applyAlignment="1">
      <alignment/>
    </xf>
    <xf numFmtId="0" fontId="61" fillId="0" borderId="0" xfId="0" applyFont="1" applyAlignment="1">
      <alignment/>
    </xf>
    <xf numFmtId="0" fontId="3" fillId="0" borderId="0" xfId="0" applyFont="1" applyBorder="1" applyAlignment="1">
      <alignment/>
    </xf>
    <xf numFmtId="166" fontId="65" fillId="0" borderId="0" xfId="42" applyNumberFormat="1" applyFont="1" applyAlignment="1">
      <alignment/>
    </xf>
    <xf numFmtId="43" fontId="61" fillId="0" borderId="0" xfId="42" applyFont="1" applyAlignment="1">
      <alignment horizontal="left"/>
    </xf>
    <xf numFmtId="43" fontId="57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3" fontId="56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cfapps/ipdbproject/iedindex3.cfm?tid=5&amp;pid=57&amp;aid=1&amp;cid=regions&amp;syid=1980&amp;eyid=2011&amp;unit=TBPD" TargetMode="External" /><Relationship Id="rId2" Type="http://schemas.openxmlformats.org/officeDocument/2006/relationships/hyperlink" Target="http://www.jodidb.org/" TargetMode="External" /><Relationship Id="rId3" Type="http://schemas.openxmlformats.org/officeDocument/2006/relationships/hyperlink" Target="http://www.bnm.gov.my/files/publication/msb/2012/5/xls/3.5.4.xls" TargetMode="External" /><Relationship Id="rId4" Type="http://schemas.openxmlformats.org/officeDocument/2006/relationships/hyperlink" Target="http://www.eia.gov/cfapps/ipdbproject/iedindex3.cfm?tid=5&amp;pid=57&amp;aid=1&amp;cid=regions&amp;syid=1980&amp;eyid=2011&amp;unit=TBPD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4"/>
  <sheetViews>
    <sheetView tabSelected="1" zoomScalePageLayoutView="0" workbookViewId="0" topLeftCell="A1">
      <pane xSplit="2" ySplit="2" topLeftCell="A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7.28125" defaultRowHeight="15"/>
  <cols>
    <col min="1" max="2" width="32.7109375" style="5" customWidth="1"/>
    <col min="3" max="44" width="7.28125" style="5" customWidth="1"/>
    <col min="45" max="45" width="6.28125" style="5" customWidth="1"/>
    <col min="46" max="16384" width="7.28125" style="5" customWidth="1"/>
  </cols>
  <sheetData>
    <row r="1" spans="1:47" ht="12">
      <c r="A1" s="4" t="s">
        <v>2</v>
      </c>
      <c r="B1" s="4"/>
      <c r="AQ1" s="6"/>
      <c r="AR1" s="6"/>
      <c r="AS1" s="6"/>
      <c r="AT1" s="6">
        <v>2011</v>
      </c>
      <c r="AU1" s="5">
        <v>2011</v>
      </c>
    </row>
    <row r="2" spans="1:47" ht="12">
      <c r="A2" s="22" t="s">
        <v>153</v>
      </c>
      <c r="B2" s="22"/>
      <c r="C2" s="5">
        <v>1970</v>
      </c>
      <c r="D2" s="5">
        <v>1971</v>
      </c>
      <c r="E2" s="5">
        <v>1972</v>
      </c>
      <c r="F2" s="5">
        <v>1973</v>
      </c>
      <c r="G2" s="5">
        <v>1974</v>
      </c>
      <c r="H2" s="5">
        <v>1975</v>
      </c>
      <c r="I2" s="5">
        <v>1976</v>
      </c>
      <c r="J2" s="5">
        <v>1977</v>
      </c>
      <c r="K2" s="5">
        <v>1978</v>
      </c>
      <c r="L2" s="5">
        <v>1979</v>
      </c>
      <c r="M2" s="5">
        <v>1980</v>
      </c>
      <c r="N2" s="5">
        <v>1981</v>
      </c>
      <c r="O2" s="5">
        <v>1982</v>
      </c>
      <c r="P2" s="5">
        <v>1983</v>
      </c>
      <c r="Q2" s="5">
        <v>1984</v>
      </c>
      <c r="R2" s="5">
        <v>1985</v>
      </c>
      <c r="S2" s="5">
        <v>1986</v>
      </c>
      <c r="T2" s="5">
        <v>1987</v>
      </c>
      <c r="U2" s="5">
        <v>1988</v>
      </c>
      <c r="V2" s="5">
        <v>1989</v>
      </c>
      <c r="W2" s="5">
        <v>1990</v>
      </c>
      <c r="X2" s="5">
        <v>1991</v>
      </c>
      <c r="Y2" s="5">
        <v>1992</v>
      </c>
      <c r="Z2" s="5">
        <v>1993</v>
      </c>
      <c r="AA2" s="5">
        <v>1994</v>
      </c>
      <c r="AB2" s="5">
        <v>1995</v>
      </c>
      <c r="AC2" s="5">
        <v>1996</v>
      </c>
      <c r="AD2" s="5">
        <v>1997</v>
      </c>
      <c r="AE2" s="5">
        <v>1998</v>
      </c>
      <c r="AF2" s="5">
        <v>1999</v>
      </c>
      <c r="AG2" s="5">
        <v>2000</v>
      </c>
      <c r="AH2" s="5">
        <v>2001</v>
      </c>
      <c r="AI2" s="5">
        <v>2002</v>
      </c>
      <c r="AJ2" s="5">
        <v>2003</v>
      </c>
      <c r="AK2" s="5">
        <v>2004</v>
      </c>
      <c r="AL2" s="5">
        <v>2005</v>
      </c>
      <c r="AM2" s="5">
        <v>2006</v>
      </c>
      <c r="AN2" s="5">
        <v>2007</v>
      </c>
      <c r="AO2" s="5">
        <v>2008</v>
      </c>
      <c r="AP2" s="10">
        <v>2009</v>
      </c>
      <c r="AQ2" s="5">
        <v>2010</v>
      </c>
      <c r="AR2" s="5">
        <v>2011</v>
      </c>
      <c r="AT2" s="6" t="s">
        <v>114</v>
      </c>
      <c r="AU2" s="6" t="s">
        <v>115</v>
      </c>
    </row>
    <row r="3" spans="1:42" s="41" customFormat="1" ht="12">
      <c r="A3" s="40" t="s">
        <v>21</v>
      </c>
      <c r="B3" s="40"/>
      <c r="AP3" s="42"/>
    </row>
    <row r="4" spans="1:46" ht="12">
      <c r="A4" s="5" t="s">
        <v>17</v>
      </c>
      <c r="B4" s="21"/>
      <c r="C4" s="18">
        <v>0.859947643979057</v>
      </c>
      <c r="D4" s="18">
        <v>3.29646596858639</v>
      </c>
      <c r="E4" s="18">
        <v>4.45523560209424</v>
      </c>
      <c r="F4" s="18">
        <v>4.34751308900524</v>
      </c>
      <c r="G4" s="18">
        <v>3.86976439790576</v>
      </c>
      <c r="H4" s="18">
        <v>4.68193717277487</v>
      </c>
      <c r="I4" s="18">
        <v>8.00026178010471</v>
      </c>
      <c r="J4" s="18">
        <v>8.74280104712042</v>
      </c>
      <c r="K4" s="18">
        <v>10.3193717277487</v>
      </c>
      <c r="L4" s="18">
        <v>13.4725130890052</v>
      </c>
      <c r="M4" s="18">
        <v>13.2219895287958</v>
      </c>
      <c r="N4" s="18">
        <v>12.3736910994764</v>
      </c>
      <c r="O4" s="18">
        <v>14.5235602094241</v>
      </c>
      <c r="P4" s="18">
        <v>18.3933246073298</v>
      </c>
      <c r="Q4" s="18">
        <v>21.684229455952618</v>
      </c>
      <c r="R4" s="18">
        <v>21.577208058274525</v>
      </c>
      <c r="S4" s="18">
        <v>24.173086728886844</v>
      </c>
      <c r="T4" s="18">
        <v>23.94991577509671</v>
      </c>
      <c r="U4" s="18">
        <v>26.07441505425297</v>
      </c>
      <c r="V4" s="18">
        <v>28.322484128790787</v>
      </c>
      <c r="W4" s="18">
        <v>29.93079393985377</v>
      </c>
      <c r="X4" s="18">
        <v>31.15128259604923</v>
      </c>
      <c r="Y4" s="18">
        <v>31.677889217694812</v>
      </c>
      <c r="Z4" s="18">
        <v>31.116118446012635</v>
      </c>
      <c r="AA4" s="18">
        <v>31.653320307560012</v>
      </c>
      <c r="AB4" s="18">
        <v>35.57655563143385</v>
      </c>
      <c r="AC4" s="18">
        <v>35.60787404203661</v>
      </c>
      <c r="AD4" s="18">
        <v>35.49718010977062</v>
      </c>
      <c r="AE4" s="18">
        <v>35.737051496066975</v>
      </c>
      <c r="AF4" s="18">
        <v>33.87323152995931</v>
      </c>
      <c r="AG4" s="18">
        <v>33.70475133925186</v>
      </c>
      <c r="AH4" s="18">
        <v>32.87215646103651</v>
      </c>
      <c r="AI4" s="18">
        <v>34.48309735184764</v>
      </c>
      <c r="AJ4" s="18">
        <v>35.637957813440536</v>
      </c>
      <c r="AK4" s="18">
        <v>36.48225458684272</v>
      </c>
      <c r="AL4" s="18">
        <v>33.904059690922416</v>
      </c>
      <c r="AM4" s="18">
        <v>33.84239980271646</v>
      </c>
      <c r="AN4" s="18">
        <v>34.19159506285247</v>
      </c>
      <c r="AO4" s="18"/>
      <c r="AP4" s="44"/>
      <c r="AQ4" s="18"/>
      <c r="AR4" s="18"/>
      <c r="AS4" s="18"/>
      <c r="AT4" s="18"/>
    </row>
    <row r="5" spans="1:46" ht="12">
      <c r="A5" s="5" t="s">
        <v>13</v>
      </c>
      <c r="B5" s="21"/>
      <c r="C5" s="18">
        <v>0.859947643979057</v>
      </c>
      <c r="D5" s="18">
        <v>3.29646596858639</v>
      </c>
      <c r="E5" s="18">
        <v>4.45523560209424</v>
      </c>
      <c r="F5" s="18">
        <v>4.34751308900524</v>
      </c>
      <c r="G5" s="18">
        <v>3.86976439790576</v>
      </c>
      <c r="H5" s="18">
        <v>4.68193717277487</v>
      </c>
      <c r="I5" s="18">
        <v>8.00026178010471</v>
      </c>
      <c r="J5" s="18">
        <v>8.74280104712042</v>
      </c>
      <c r="K5" s="18">
        <v>10.3193717277487</v>
      </c>
      <c r="L5" s="18">
        <v>13.4725130890052</v>
      </c>
      <c r="M5" s="18">
        <v>13.2219895287958</v>
      </c>
      <c r="N5" s="18">
        <v>12.3736910994764</v>
      </c>
      <c r="O5" s="18">
        <v>14.5235602094241</v>
      </c>
      <c r="P5" s="18">
        <v>18.3933246073298</v>
      </c>
      <c r="Q5" s="18">
        <v>21.684229455952618</v>
      </c>
      <c r="R5" s="18">
        <v>21.577208058274525</v>
      </c>
      <c r="S5" s="18">
        <v>24.173086728886844</v>
      </c>
      <c r="T5" s="18">
        <v>23.94991577509671</v>
      </c>
      <c r="U5" s="18">
        <v>26.07441505425297</v>
      </c>
      <c r="V5" s="18">
        <v>28.322484128790787</v>
      </c>
      <c r="W5" s="18">
        <v>29.93079393985377</v>
      </c>
      <c r="X5" s="18">
        <v>31.15128259604923</v>
      </c>
      <c r="Y5" s="18">
        <v>31.677889217694812</v>
      </c>
      <c r="Z5" s="18">
        <v>31.116118446012635</v>
      </c>
      <c r="AA5" s="18">
        <v>31.653320307560012</v>
      </c>
      <c r="AB5" s="18">
        <v>35.57655563143385</v>
      </c>
      <c r="AC5" s="18">
        <v>35.60787404203661</v>
      </c>
      <c r="AD5" s="18">
        <v>35.49718010977062</v>
      </c>
      <c r="AE5" s="18">
        <v>35.737051496066975</v>
      </c>
      <c r="AF5" s="18">
        <v>33.87323152995931</v>
      </c>
      <c r="AG5" s="18">
        <v>33.70475133925186</v>
      </c>
      <c r="AH5" s="18">
        <v>32.87215646103651</v>
      </c>
      <c r="AI5" s="18">
        <v>34.48309735184764</v>
      </c>
      <c r="AJ5" s="18">
        <v>35.637957813440536</v>
      </c>
      <c r="AK5" s="18">
        <v>36.48225458684272</v>
      </c>
      <c r="AL5" s="18">
        <v>33.904059690922416</v>
      </c>
      <c r="AM5" s="18">
        <v>32.51292510812653</v>
      </c>
      <c r="AN5" s="18">
        <v>33.58211164225909</v>
      </c>
      <c r="AO5" s="18">
        <v>34.28322839365653</v>
      </c>
      <c r="AP5" s="44"/>
      <c r="AQ5" s="18"/>
      <c r="AR5" s="18"/>
      <c r="AS5" s="18"/>
      <c r="AT5" s="18"/>
    </row>
    <row r="6" spans="1:46" ht="12">
      <c r="A6" s="5" t="s">
        <v>9</v>
      </c>
      <c r="B6" s="21" t="s">
        <v>155</v>
      </c>
      <c r="C6" s="18">
        <v>0.859947643979057</v>
      </c>
      <c r="D6" s="18">
        <v>3.29646596858639</v>
      </c>
      <c r="E6" s="18">
        <v>4.45523560209424</v>
      </c>
      <c r="F6" s="18">
        <v>4.34751308900524</v>
      </c>
      <c r="G6" s="18">
        <v>3.86976439790576</v>
      </c>
      <c r="H6" s="18">
        <v>4.68193717277487</v>
      </c>
      <c r="I6" s="18">
        <v>8.00026178010471</v>
      </c>
      <c r="J6" s="18">
        <v>8.74280104712042</v>
      </c>
      <c r="K6" s="18">
        <v>10.3193717277487</v>
      </c>
      <c r="L6" s="18">
        <v>13.4725130890052</v>
      </c>
      <c r="M6" s="18">
        <v>13.2219895287958</v>
      </c>
      <c r="N6" s="18">
        <v>12.3736910994764</v>
      </c>
      <c r="O6" s="18">
        <v>14.5235602094241</v>
      </c>
      <c r="P6" s="18">
        <v>18.3933246073298</v>
      </c>
      <c r="Q6" s="18">
        <v>21.684229455952618</v>
      </c>
      <c r="R6" s="18">
        <v>21.577208058274525</v>
      </c>
      <c r="S6" s="18">
        <v>24.173086728886844</v>
      </c>
      <c r="T6" s="18">
        <v>23.94991577509671</v>
      </c>
      <c r="U6" s="18">
        <v>26.07441505425297</v>
      </c>
      <c r="V6" s="18">
        <v>28.322484128790787</v>
      </c>
      <c r="W6" s="18">
        <v>29.93079393985377</v>
      </c>
      <c r="X6" s="18">
        <v>31.15128259604923</v>
      </c>
      <c r="Y6" s="18">
        <v>31.677889217694812</v>
      </c>
      <c r="Z6" s="18">
        <v>31.116118446012635</v>
      </c>
      <c r="AA6" s="18">
        <v>31.653320307560012</v>
      </c>
      <c r="AB6" s="18">
        <v>35.57655563143385</v>
      </c>
      <c r="AC6" s="18">
        <v>35.60787404203661</v>
      </c>
      <c r="AD6" s="18">
        <v>35.49718010977062</v>
      </c>
      <c r="AE6" s="18">
        <v>35.737051496066975</v>
      </c>
      <c r="AF6" s="18">
        <v>33.87323152995931</v>
      </c>
      <c r="AG6" s="18">
        <v>33.70475133925186</v>
      </c>
      <c r="AH6" s="18">
        <v>32.87215646103651</v>
      </c>
      <c r="AI6" s="18">
        <v>34.48309735184764</v>
      </c>
      <c r="AJ6" s="18">
        <v>35.637957813440536</v>
      </c>
      <c r="AK6" s="18">
        <v>36.48225458684272</v>
      </c>
      <c r="AL6" s="18">
        <v>34.38014664744416</v>
      </c>
      <c r="AM6" s="18">
        <v>33.465099021170005</v>
      </c>
      <c r="AN6" s="18">
        <v>34.21689425095475</v>
      </c>
      <c r="AO6" s="18">
        <v>34.59772919037867</v>
      </c>
      <c r="AP6" s="44">
        <v>33.21778313984364</v>
      </c>
      <c r="AQ6" s="18"/>
      <c r="AR6" s="18"/>
      <c r="AS6" s="18"/>
      <c r="AT6" s="18"/>
    </row>
    <row r="7" spans="1:46" ht="12">
      <c r="A7" s="5" t="s">
        <v>11</v>
      </c>
      <c r="B7" s="21"/>
      <c r="C7" s="18">
        <v>0.859947643979057</v>
      </c>
      <c r="D7" s="18">
        <v>3.29646596858639</v>
      </c>
      <c r="E7" s="18">
        <v>4.45523560209424</v>
      </c>
      <c r="F7" s="18">
        <v>4.34751308900524</v>
      </c>
      <c r="G7" s="18">
        <v>3.86976439790576</v>
      </c>
      <c r="H7" s="18">
        <v>4.68193717277487</v>
      </c>
      <c r="I7" s="18">
        <v>8.00026178010471</v>
      </c>
      <c r="J7" s="18">
        <v>8.74280104712042</v>
      </c>
      <c r="K7" s="18">
        <v>10.3193717277487</v>
      </c>
      <c r="L7" s="18">
        <v>13.4725130890052</v>
      </c>
      <c r="M7" s="18">
        <v>13.2219895287958</v>
      </c>
      <c r="N7" s="18">
        <v>12.3736910994764</v>
      </c>
      <c r="O7" s="18">
        <v>14.5235602094241</v>
      </c>
      <c r="P7" s="18">
        <v>18.3933246073298</v>
      </c>
      <c r="Q7" s="18">
        <v>21.684229455952618</v>
      </c>
      <c r="R7" s="18">
        <v>21.577208058274525</v>
      </c>
      <c r="S7" s="18">
        <v>24.173086728886844</v>
      </c>
      <c r="T7" s="18">
        <v>23.94991577509671</v>
      </c>
      <c r="U7" s="18">
        <v>26.07441505425297</v>
      </c>
      <c r="V7" s="18">
        <v>28.322484128790787</v>
      </c>
      <c r="W7" s="18">
        <v>29.93079393985377</v>
      </c>
      <c r="X7" s="18">
        <v>31.15128259604923</v>
      </c>
      <c r="Y7" s="18">
        <v>31.677889217694812</v>
      </c>
      <c r="Z7" s="18">
        <v>31.116118446012635</v>
      </c>
      <c r="AA7" s="18">
        <v>31.653320307560012</v>
      </c>
      <c r="AB7" s="18">
        <v>35.57655563143385</v>
      </c>
      <c r="AC7" s="18">
        <v>35.60787404203661</v>
      </c>
      <c r="AD7" s="18">
        <v>35.49718010977062</v>
      </c>
      <c r="AE7" s="18">
        <v>35.737051496066975</v>
      </c>
      <c r="AF7" s="18">
        <v>33.87323152995931</v>
      </c>
      <c r="AG7" s="18">
        <v>33.70475133925186</v>
      </c>
      <c r="AH7" s="18">
        <v>32.87215646103651</v>
      </c>
      <c r="AI7" s="18">
        <v>34.48309735184764</v>
      </c>
      <c r="AJ7" s="18">
        <v>35.637957813440536</v>
      </c>
      <c r="AK7" s="18">
        <v>36.48225458684272</v>
      </c>
      <c r="AL7" s="18">
        <v>34.38014664744416</v>
      </c>
      <c r="AM7" s="18">
        <v>33.465099021170005</v>
      </c>
      <c r="AN7" s="18">
        <v>34.21689425095475</v>
      </c>
      <c r="AO7" s="18">
        <v>34.59772919037867</v>
      </c>
      <c r="AP7" s="18">
        <v>33.12908564129803</v>
      </c>
      <c r="AQ7" s="44">
        <v>32.11755800895364</v>
      </c>
      <c r="AR7" s="18"/>
      <c r="AS7" s="18"/>
      <c r="AT7" s="18"/>
    </row>
    <row r="8" spans="1:47" ht="12">
      <c r="A8" s="5" t="s">
        <v>10</v>
      </c>
      <c r="B8" s="21" t="s">
        <v>89</v>
      </c>
      <c r="C8" s="43">
        <v>0.85994764397906</v>
      </c>
      <c r="D8" s="43">
        <v>3.29646596858639</v>
      </c>
      <c r="E8" s="43">
        <v>4.45523560209424</v>
      </c>
      <c r="F8" s="43">
        <v>4.34751308900524</v>
      </c>
      <c r="G8" s="43">
        <v>3.86976439790576</v>
      </c>
      <c r="H8" s="43">
        <v>4.68193717277487</v>
      </c>
      <c r="I8" s="43">
        <v>8.00026178010471</v>
      </c>
      <c r="J8" s="43">
        <v>8.74280104712042</v>
      </c>
      <c r="K8" s="43">
        <v>10.3193717277486</v>
      </c>
      <c r="L8" s="43">
        <v>13.4725130890052</v>
      </c>
      <c r="M8" s="43">
        <v>13.2219895287958</v>
      </c>
      <c r="N8" s="43">
        <v>12.3736910994764</v>
      </c>
      <c r="O8" s="43">
        <v>14.523560209424</v>
      </c>
      <c r="P8" s="43">
        <v>18.3933246073298</v>
      </c>
      <c r="Q8" s="43">
        <v>21.3659685863874</v>
      </c>
      <c r="R8" s="43">
        <v>21.2598167539267</v>
      </c>
      <c r="S8" s="43">
        <v>23.8874345549738</v>
      </c>
      <c r="T8" s="43">
        <v>23.6007853403141</v>
      </c>
      <c r="U8" s="43">
        <v>25.7243280977312</v>
      </c>
      <c r="V8" s="43">
        <v>27.9733536940081</v>
      </c>
      <c r="W8" s="43">
        <v>29.5499243746364</v>
      </c>
      <c r="X8" s="43">
        <v>30.7704130308318</v>
      </c>
      <c r="Y8" s="43">
        <v>31.26415008726</v>
      </c>
      <c r="Z8" s="43">
        <v>30.5765532286212</v>
      </c>
      <c r="AA8" s="43">
        <v>31.1137550901687</v>
      </c>
      <c r="AB8" s="43">
        <v>33.3230773705642</v>
      </c>
      <c r="AC8" s="43">
        <v>33.7937870855148</v>
      </c>
      <c r="AD8" s="43">
        <v>33.4976148923792</v>
      </c>
      <c r="AE8" s="43">
        <v>34.0231384525887</v>
      </c>
      <c r="AF8" s="43">
        <v>32.4132315299592</v>
      </c>
      <c r="AG8" s="43">
        <v>32.001260034904</v>
      </c>
      <c r="AH8" s="43">
        <v>31.189982547993</v>
      </c>
      <c r="AI8" s="43">
        <v>32.6104886561954</v>
      </c>
      <c r="AJ8" s="43">
        <v>34.4204130308318</v>
      </c>
      <c r="AK8" s="43">
        <v>35.5051937172774</v>
      </c>
      <c r="AL8" s="43">
        <v>32.6344944735311</v>
      </c>
      <c r="AM8" s="43">
        <v>30.9259685863874</v>
      </c>
      <c r="AN8" s="43">
        <v>31.6777638161721</v>
      </c>
      <c r="AO8" s="43">
        <v>32.0516422338569</v>
      </c>
      <c r="AP8" s="43">
        <v>30.5899552065154</v>
      </c>
      <c r="AQ8" s="43">
        <v>29.8253164630599</v>
      </c>
      <c r="AR8" s="43">
        <v>26.5863112274578</v>
      </c>
      <c r="AS8" s="18"/>
      <c r="AT8" s="55">
        <f>AR8/AQ8-1</f>
        <v>-0.10859919087912329</v>
      </c>
      <c r="AU8" s="55">
        <f>AR8/AK8-1</f>
        <v>-0.2511993755290942</v>
      </c>
    </row>
    <row r="9" spans="1:47" s="21" customFormat="1" ht="11.25">
      <c r="A9" s="21" t="s">
        <v>90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55">
        <f aca="true" t="shared" si="0" ref="AH9:AQ9">AH8/AG8-1</f>
        <v>-0.025351423226027126</v>
      </c>
      <c r="AI9" s="55">
        <f t="shared" si="0"/>
        <v>0.04554366473327209</v>
      </c>
      <c r="AJ9" s="55">
        <f t="shared" si="0"/>
        <v>0.05550129572475915</v>
      </c>
      <c r="AK9" s="55">
        <f t="shared" si="0"/>
        <v>0.031515620846092496</v>
      </c>
      <c r="AL9" s="55">
        <f t="shared" si="0"/>
        <v>-0.08085293849134456</v>
      </c>
      <c r="AM9" s="55">
        <f t="shared" si="0"/>
        <v>-0.052353373775390843</v>
      </c>
      <c r="AN9" s="55">
        <f t="shared" si="0"/>
        <v>0.024309512818803558</v>
      </c>
      <c r="AO9" s="55">
        <f t="shared" si="0"/>
        <v>0.01180255083201076</v>
      </c>
      <c r="AP9" s="55">
        <f t="shared" si="0"/>
        <v>-0.04560412276777159</v>
      </c>
      <c r="AQ9" s="55">
        <f t="shared" si="0"/>
        <v>-0.024996399579318096</v>
      </c>
      <c r="AR9" s="55">
        <f>AR8/AQ8-1</f>
        <v>-0.10859919087912329</v>
      </c>
      <c r="AS9" s="56"/>
      <c r="AT9" s="31"/>
      <c r="AU9" s="31"/>
    </row>
    <row r="10" spans="1:47" s="21" customFormat="1" ht="11.25">
      <c r="A10" s="21" t="s">
        <v>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1"/>
      <c r="AU10" s="31"/>
    </row>
    <row r="11" spans="1:47" s="12" customFormat="1" ht="12">
      <c r="A11" s="3" t="s">
        <v>18</v>
      </c>
      <c r="B11" s="3"/>
      <c r="C11" s="33">
        <f aca="true" t="shared" si="1" ref="C11:AM11">C5-C4</f>
        <v>0</v>
      </c>
      <c r="D11" s="33">
        <f t="shared" si="1"/>
        <v>0</v>
      </c>
      <c r="E11" s="33">
        <f t="shared" si="1"/>
        <v>0</v>
      </c>
      <c r="F11" s="33">
        <f t="shared" si="1"/>
        <v>0</v>
      </c>
      <c r="G11" s="33">
        <f t="shared" si="1"/>
        <v>0</v>
      </c>
      <c r="H11" s="33">
        <f t="shared" si="1"/>
        <v>0</v>
      </c>
      <c r="I11" s="33">
        <f t="shared" si="1"/>
        <v>0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 t="shared" si="1"/>
        <v>0</v>
      </c>
      <c r="R11" s="33">
        <f t="shared" si="1"/>
        <v>0</v>
      </c>
      <c r="S11" s="33">
        <f t="shared" si="1"/>
        <v>0</v>
      </c>
      <c r="T11" s="33">
        <f t="shared" si="1"/>
        <v>0</v>
      </c>
      <c r="U11" s="33">
        <f t="shared" si="1"/>
        <v>0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3">
        <f t="shared" si="1"/>
        <v>0</v>
      </c>
      <c r="AB11" s="33">
        <f t="shared" si="1"/>
        <v>0</v>
      </c>
      <c r="AC11" s="33">
        <f t="shared" si="1"/>
        <v>0</v>
      </c>
      <c r="AD11" s="33">
        <f t="shared" si="1"/>
        <v>0</v>
      </c>
      <c r="AE11" s="33">
        <f t="shared" si="1"/>
        <v>0</v>
      </c>
      <c r="AF11" s="33">
        <f t="shared" si="1"/>
        <v>0</v>
      </c>
      <c r="AG11" s="33">
        <f t="shared" si="1"/>
        <v>0</v>
      </c>
      <c r="AH11" s="33">
        <f t="shared" si="1"/>
        <v>0</v>
      </c>
      <c r="AI11" s="33">
        <f t="shared" si="1"/>
        <v>0</v>
      </c>
      <c r="AJ11" s="33">
        <f t="shared" si="1"/>
        <v>0</v>
      </c>
      <c r="AK11" s="33">
        <f t="shared" si="1"/>
        <v>0</v>
      </c>
      <c r="AL11" s="33">
        <f t="shared" si="1"/>
        <v>0</v>
      </c>
      <c r="AM11" s="33">
        <f t="shared" si="1"/>
        <v>-1.3294746945899263</v>
      </c>
      <c r="AN11" s="33">
        <f>AN5-AN4</f>
        <v>-0.6094834205933779</v>
      </c>
      <c r="AO11" s="34"/>
      <c r="AP11" s="34"/>
      <c r="AQ11" s="34"/>
      <c r="AR11" s="34"/>
      <c r="AS11" s="11"/>
      <c r="AT11" s="35"/>
      <c r="AU11" s="35"/>
    </row>
    <row r="12" spans="1:47" s="3" customFormat="1" ht="11.25">
      <c r="A12" s="3" t="s">
        <v>14</v>
      </c>
      <c r="C12" s="33">
        <f aca="true" t="shared" si="2" ref="C12:AE12">C6-C5</f>
        <v>0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  <c r="J12" s="33">
        <f t="shared" si="2"/>
        <v>0</v>
      </c>
      <c r="K12" s="33">
        <f t="shared" si="2"/>
        <v>0</v>
      </c>
      <c r="L12" s="33">
        <f t="shared" si="2"/>
        <v>0</v>
      </c>
      <c r="M12" s="33">
        <f t="shared" si="2"/>
        <v>0</v>
      </c>
      <c r="N12" s="33">
        <f t="shared" si="2"/>
        <v>0</v>
      </c>
      <c r="O12" s="33">
        <f t="shared" si="2"/>
        <v>0</v>
      </c>
      <c r="P12" s="33">
        <f t="shared" si="2"/>
        <v>0</v>
      </c>
      <c r="Q12" s="33">
        <f t="shared" si="2"/>
        <v>0</v>
      </c>
      <c r="R12" s="33">
        <f t="shared" si="2"/>
        <v>0</v>
      </c>
      <c r="S12" s="33">
        <f t="shared" si="2"/>
        <v>0</v>
      </c>
      <c r="T12" s="33">
        <f t="shared" si="2"/>
        <v>0</v>
      </c>
      <c r="U12" s="33">
        <f t="shared" si="2"/>
        <v>0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>
        <f t="shared" si="2"/>
        <v>0</v>
      </c>
      <c r="AB12" s="33">
        <f t="shared" si="2"/>
        <v>0</v>
      </c>
      <c r="AC12" s="33">
        <f t="shared" si="2"/>
        <v>0</v>
      </c>
      <c r="AD12" s="33">
        <f t="shared" si="2"/>
        <v>0</v>
      </c>
      <c r="AE12" s="33">
        <f t="shared" si="2"/>
        <v>0</v>
      </c>
      <c r="AF12" s="33">
        <f aca="true" t="shared" si="3" ref="AF12:AM14">AF6-AF5</f>
        <v>0</v>
      </c>
      <c r="AG12" s="33">
        <f t="shared" si="3"/>
        <v>0</v>
      </c>
      <c r="AH12" s="33">
        <f t="shared" si="3"/>
        <v>0</v>
      </c>
      <c r="AI12" s="33">
        <f t="shared" si="3"/>
        <v>0</v>
      </c>
      <c r="AJ12" s="33">
        <f t="shared" si="3"/>
        <v>0</v>
      </c>
      <c r="AK12" s="33">
        <f t="shared" si="3"/>
        <v>0</v>
      </c>
      <c r="AL12" s="33">
        <f t="shared" si="3"/>
        <v>0.4760869565217405</v>
      </c>
      <c r="AM12" s="33">
        <f t="shared" si="3"/>
        <v>0.9521739130434739</v>
      </c>
      <c r="AN12" s="33">
        <f>AN6-AN5</f>
        <v>0.6347826086956587</v>
      </c>
      <c r="AO12" s="33">
        <f>AO6-AO5</f>
        <v>0.31450079672214315</v>
      </c>
      <c r="AP12" s="33"/>
      <c r="AQ12" s="33"/>
      <c r="AR12" s="36"/>
      <c r="AS12" s="2"/>
      <c r="AT12" s="37"/>
      <c r="AU12" s="37"/>
    </row>
    <row r="13" spans="1:47" s="3" customFormat="1" ht="11.25">
      <c r="A13" s="3" t="s">
        <v>15</v>
      </c>
      <c r="C13" s="33">
        <f aca="true" t="shared" si="4" ref="C13:AE13">C7-C6</f>
        <v>0</v>
      </c>
      <c r="D13" s="33">
        <f t="shared" si="4"/>
        <v>0</v>
      </c>
      <c r="E13" s="33">
        <f t="shared" si="4"/>
        <v>0</v>
      </c>
      <c r="F13" s="33">
        <f t="shared" si="4"/>
        <v>0</v>
      </c>
      <c r="G13" s="33">
        <f t="shared" si="4"/>
        <v>0</v>
      </c>
      <c r="H13" s="33">
        <f t="shared" si="4"/>
        <v>0</v>
      </c>
      <c r="I13" s="33">
        <f t="shared" si="4"/>
        <v>0</v>
      </c>
      <c r="J13" s="33">
        <f t="shared" si="4"/>
        <v>0</v>
      </c>
      <c r="K13" s="33">
        <f t="shared" si="4"/>
        <v>0</v>
      </c>
      <c r="L13" s="33">
        <f t="shared" si="4"/>
        <v>0</v>
      </c>
      <c r="M13" s="33">
        <f t="shared" si="4"/>
        <v>0</v>
      </c>
      <c r="N13" s="33">
        <f t="shared" si="4"/>
        <v>0</v>
      </c>
      <c r="O13" s="33">
        <f t="shared" si="4"/>
        <v>0</v>
      </c>
      <c r="P13" s="33">
        <f t="shared" si="4"/>
        <v>0</v>
      </c>
      <c r="Q13" s="33">
        <f t="shared" si="4"/>
        <v>0</v>
      </c>
      <c r="R13" s="33">
        <f t="shared" si="4"/>
        <v>0</v>
      </c>
      <c r="S13" s="33">
        <f t="shared" si="4"/>
        <v>0</v>
      </c>
      <c r="T13" s="33">
        <f t="shared" si="4"/>
        <v>0</v>
      </c>
      <c r="U13" s="33">
        <f t="shared" si="4"/>
        <v>0</v>
      </c>
      <c r="V13" s="33">
        <f t="shared" si="4"/>
        <v>0</v>
      </c>
      <c r="W13" s="33">
        <f t="shared" si="4"/>
        <v>0</v>
      </c>
      <c r="X13" s="33">
        <f t="shared" si="4"/>
        <v>0</v>
      </c>
      <c r="Y13" s="33">
        <f t="shared" si="4"/>
        <v>0</v>
      </c>
      <c r="Z13" s="33">
        <f t="shared" si="4"/>
        <v>0</v>
      </c>
      <c r="AA13" s="33">
        <f t="shared" si="4"/>
        <v>0</v>
      </c>
      <c r="AB13" s="33">
        <f t="shared" si="4"/>
        <v>0</v>
      </c>
      <c r="AC13" s="33">
        <f t="shared" si="4"/>
        <v>0</v>
      </c>
      <c r="AD13" s="33">
        <f t="shared" si="4"/>
        <v>0</v>
      </c>
      <c r="AE13" s="33">
        <f t="shared" si="4"/>
        <v>0</v>
      </c>
      <c r="AF13" s="33">
        <f t="shared" si="3"/>
        <v>0</v>
      </c>
      <c r="AG13" s="33">
        <f t="shared" si="3"/>
        <v>0</v>
      </c>
      <c r="AH13" s="33">
        <f t="shared" si="3"/>
        <v>0</v>
      </c>
      <c r="AI13" s="33">
        <f t="shared" si="3"/>
        <v>0</v>
      </c>
      <c r="AJ13" s="33">
        <f t="shared" si="3"/>
        <v>0</v>
      </c>
      <c r="AK13" s="33">
        <f t="shared" si="3"/>
        <v>0</v>
      </c>
      <c r="AL13" s="33">
        <f t="shared" si="3"/>
        <v>0</v>
      </c>
      <c r="AM13" s="33">
        <f t="shared" si="3"/>
        <v>0</v>
      </c>
      <c r="AN13" s="33">
        <f>AN7-AN6</f>
        <v>0</v>
      </c>
      <c r="AO13" s="33">
        <f>AO7-AO6</f>
        <v>0</v>
      </c>
      <c r="AP13" s="33">
        <f>AP7-AP6</f>
        <v>-0.08869749854560638</v>
      </c>
      <c r="AQ13" s="33"/>
      <c r="AR13" s="33"/>
      <c r="AS13" s="38"/>
      <c r="AT13" s="37"/>
      <c r="AU13" s="37"/>
    </row>
    <row r="14" spans="1:48" s="3" customFormat="1" ht="11.25">
      <c r="A14" s="39" t="s">
        <v>16</v>
      </c>
      <c r="B14" s="39"/>
      <c r="C14" s="33">
        <f aca="true" t="shared" si="5" ref="C14:AE14">C8-C7</f>
        <v>2.9976021664879227E-15</v>
      </c>
      <c r="D14" s="33">
        <f t="shared" si="5"/>
        <v>0</v>
      </c>
      <c r="E14" s="33">
        <f t="shared" si="5"/>
        <v>0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0</v>
      </c>
      <c r="K14" s="33">
        <f t="shared" si="5"/>
        <v>-1.0125233984581428E-13</v>
      </c>
      <c r="L14" s="33">
        <f t="shared" si="5"/>
        <v>0</v>
      </c>
      <c r="M14" s="33">
        <f t="shared" si="5"/>
        <v>0</v>
      </c>
      <c r="N14" s="33">
        <f t="shared" si="5"/>
        <v>0</v>
      </c>
      <c r="O14" s="33">
        <f t="shared" si="5"/>
        <v>-9.947598300641403E-14</v>
      </c>
      <c r="P14" s="33">
        <f t="shared" si="5"/>
        <v>0</v>
      </c>
      <c r="Q14" s="33">
        <f t="shared" si="5"/>
        <v>-0.3182608695652185</v>
      </c>
      <c r="R14" s="33">
        <f t="shared" si="5"/>
        <v>-0.3173913043478258</v>
      </c>
      <c r="S14" s="33">
        <f t="shared" si="5"/>
        <v>-0.2856521739130429</v>
      </c>
      <c r="T14" s="33">
        <f t="shared" si="5"/>
        <v>-0.34913043478260875</v>
      </c>
      <c r="U14" s="33">
        <f t="shared" si="5"/>
        <v>-0.35008695652177124</v>
      </c>
      <c r="V14" s="33">
        <f t="shared" si="5"/>
        <v>-0.3491304347826869</v>
      </c>
      <c r="W14" s="33">
        <f t="shared" si="5"/>
        <v>-0.38086956521737036</v>
      </c>
      <c r="X14" s="33">
        <f t="shared" si="5"/>
        <v>-0.38086956521743076</v>
      </c>
      <c r="Y14" s="33">
        <f t="shared" si="5"/>
        <v>-0.4137391304348128</v>
      </c>
      <c r="Z14" s="33">
        <f t="shared" si="5"/>
        <v>-0.5395652173914343</v>
      </c>
      <c r="AA14" s="33">
        <f t="shared" si="5"/>
        <v>-0.5395652173913135</v>
      </c>
      <c r="AB14" s="33">
        <f t="shared" si="5"/>
        <v>-2.253478260869649</v>
      </c>
      <c r="AC14" s="33">
        <f t="shared" si="5"/>
        <v>-1.8140869565218125</v>
      </c>
      <c r="AD14" s="33">
        <f t="shared" si="5"/>
        <v>-1.999565217391421</v>
      </c>
      <c r="AE14" s="33">
        <f t="shared" si="5"/>
        <v>-1.7139130434782786</v>
      </c>
      <c r="AF14" s="33">
        <f t="shared" si="3"/>
        <v>-1.4600000000001145</v>
      </c>
      <c r="AG14" s="33">
        <f t="shared" si="3"/>
        <v>-1.7034913043478568</v>
      </c>
      <c r="AH14" s="33">
        <f t="shared" si="3"/>
        <v>-1.6821739130435098</v>
      </c>
      <c r="AI14" s="33">
        <f t="shared" si="3"/>
        <v>-1.8726086956522394</v>
      </c>
      <c r="AJ14" s="33">
        <f t="shared" si="3"/>
        <v>-1.2175447826087336</v>
      </c>
      <c r="AK14" s="33">
        <f t="shared" si="3"/>
        <v>-0.9770608695653209</v>
      </c>
      <c r="AL14" s="33">
        <f t="shared" si="3"/>
        <v>-1.745652173913058</v>
      </c>
      <c r="AM14" s="33">
        <f t="shared" si="3"/>
        <v>-2.5391304347826065</v>
      </c>
      <c r="AN14" s="33">
        <f>AN8-AN7</f>
        <v>-2.5391304347826527</v>
      </c>
      <c r="AO14" s="33">
        <f>AO8-AO7</f>
        <v>-2.546086956521769</v>
      </c>
      <c r="AP14" s="33">
        <f>AP8-AP7</f>
        <v>-2.539130434782635</v>
      </c>
      <c r="AQ14" s="33">
        <f>AQ8-AQ7</f>
        <v>-2.292241545893738</v>
      </c>
      <c r="AR14" s="33"/>
      <c r="AS14" s="38"/>
      <c r="AV14" s="64" t="s">
        <v>99</v>
      </c>
    </row>
    <row r="15" spans="1:45" ht="12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</row>
    <row r="16" spans="1:47" ht="12">
      <c r="A16" s="10" t="s">
        <v>70</v>
      </c>
      <c r="B16" s="21" t="s">
        <v>45</v>
      </c>
      <c r="AF16" s="18"/>
      <c r="AG16" s="18">
        <f aca="true" t="shared" si="6" ref="AG16:AP16">AG111*365/(7.6409*1000)</f>
        <v>32.51947600156105</v>
      </c>
      <c r="AH16" s="18">
        <f t="shared" si="6"/>
        <v>31.821445379471</v>
      </c>
      <c r="AI16" s="18">
        <f t="shared" si="6"/>
        <v>33.364998364067056</v>
      </c>
      <c r="AJ16" s="18">
        <f t="shared" si="6"/>
        <v>35.24692601656873</v>
      </c>
      <c r="AK16" s="18">
        <f t="shared" si="6"/>
        <v>36.415367521363855</v>
      </c>
      <c r="AL16" s="18">
        <f t="shared" si="6"/>
        <v>33.60632124487953</v>
      </c>
      <c r="AM16" s="18">
        <f t="shared" si="6"/>
        <v>31.85849178761664</v>
      </c>
      <c r="AN16" s="18">
        <f t="shared" si="6"/>
        <v>32.61263852425761</v>
      </c>
      <c r="AO16" s="18">
        <f t="shared" si="6"/>
        <v>32.86559626591065</v>
      </c>
      <c r="AP16" s="18">
        <f t="shared" si="6"/>
        <v>31.47252143072151</v>
      </c>
      <c r="AQ16" s="18">
        <f>AQ111*365/(7.6409*1000)</f>
        <v>30.489209386328838</v>
      </c>
      <c r="AR16" s="18">
        <f>AR111*365/(7.6409*1000)</f>
        <v>27.221286759413157</v>
      </c>
      <c r="AS16" s="18"/>
      <c r="AT16" s="55">
        <f>AR16/AQ16-1</f>
        <v>-0.10718292447363342</v>
      </c>
      <c r="AU16" s="55">
        <f>AR16/AK16-1</f>
        <v>-0.2524780439619837</v>
      </c>
    </row>
    <row r="17" spans="1:45" ht="12">
      <c r="A17" s="21" t="s">
        <v>47</v>
      </c>
      <c r="B17" s="2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27"/>
      <c r="AG17" s="27"/>
      <c r="AH17" s="55">
        <f aca="true" t="shared" si="7" ref="AH17:AR17">AH16/AG16-1</f>
        <v>-0.02146500214383973</v>
      </c>
      <c r="AI17" s="55">
        <f t="shared" si="7"/>
        <v>0.048506689944129544</v>
      </c>
      <c r="AJ17" s="55">
        <f t="shared" si="7"/>
        <v>0.056404248307365235</v>
      </c>
      <c r="AK17" s="55">
        <f t="shared" si="7"/>
        <v>0.03315016759889566</v>
      </c>
      <c r="AL17" s="55">
        <f t="shared" si="7"/>
        <v>-0.07713903408598954</v>
      </c>
      <c r="AM17" s="55">
        <f t="shared" si="7"/>
        <v>-0.0520089492844803</v>
      </c>
      <c r="AN17" s="55">
        <f t="shared" si="7"/>
        <v>0.023671765181743742</v>
      </c>
      <c r="AO17" s="55">
        <f t="shared" si="7"/>
        <v>0.007756432876931729</v>
      </c>
      <c r="AP17" s="55">
        <f t="shared" si="7"/>
        <v>-0.04238702453221843</v>
      </c>
      <c r="AQ17" s="55">
        <f t="shared" si="7"/>
        <v>-0.03124351020165883</v>
      </c>
      <c r="AR17" s="55">
        <f t="shared" si="7"/>
        <v>-0.10718292447363342</v>
      </c>
      <c r="AS17" s="56"/>
    </row>
    <row r="18" spans="1:46" ht="12">
      <c r="A18" s="39" t="s">
        <v>97</v>
      </c>
      <c r="B18" s="2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7"/>
      <c r="AG18" s="33">
        <f aca="true" t="shared" si="8" ref="AG18:AP18">AG16-AG7</f>
        <v>-1.185275337690804</v>
      </c>
      <c r="AH18" s="33">
        <f t="shared" si="8"/>
        <v>-1.0507110815655096</v>
      </c>
      <c r="AI18" s="33">
        <f t="shared" si="8"/>
        <v>-1.1180989877805843</v>
      </c>
      <c r="AJ18" s="33">
        <f t="shared" si="8"/>
        <v>-0.39103179687180756</v>
      </c>
      <c r="AK18" s="33">
        <f t="shared" si="8"/>
        <v>-0.06688706547886625</v>
      </c>
      <c r="AL18" s="33">
        <f t="shared" si="8"/>
        <v>-0.7738254025646256</v>
      </c>
      <c r="AM18" s="33">
        <f t="shared" si="8"/>
        <v>-1.6066072335533654</v>
      </c>
      <c r="AN18" s="33">
        <f t="shared" si="8"/>
        <v>-1.60425572669714</v>
      </c>
      <c r="AO18" s="33">
        <f t="shared" si="8"/>
        <v>-1.7321329244680186</v>
      </c>
      <c r="AP18" s="33">
        <f t="shared" si="8"/>
        <v>-1.6565642105765228</v>
      </c>
      <c r="AQ18" s="33">
        <f>AQ16-AQ7</f>
        <v>-1.6283486226247987</v>
      </c>
      <c r="AR18" s="55"/>
      <c r="AS18" s="56"/>
      <c r="AT18" s="64"/>
    </row>
    <row r="19" spans="1:48" s="3" customFormat="1" ht="11.25">
      <c r="A19" s="39" t="s">
        <v>46</v>
      </c>
      <c r="B19" s="3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>
        <f aca="true" t="shared" si="9" ref="AG19:AP19">AG16-AG8</f>
        <v>0.5182159666570527</v>
      </c>
      <c r="AH19" s="33">
        <f t="shared" si="9"/>
        <v>0.6314628314780002</v>
      </c>
      <c r="AI19" s="33">
        <f t="shared" si="9"/>
        <v>0.7545097078716552</v>
      </c>
      <c r="AJ19" s="33">
        <f t="shared" si="9"/>
        <v>0.826512985736926</v>
      </c>
      <c r="AK19" s="33">
        <f t="shared" si="9"/>
        <v>0.9101738040864547</v>
      </c>
      <c r="AL19" s="33">
        <f t="shared" si="9"/>
        <v>0.9718267713484323</v>
      </c>
      <c r="AM19" s="33">
        <f t="shared" si="9"/>
        <v>0.932523201229241</v>
      </c>
      <c r="AN19" s="33">
        <f t="shared" si="9"/>
        <v>0.9348747080855127</v>
      </c>
      <c r="AO19" s="33">
        <f t="shared" si="9"/>
        <v>0.8139540320537506</v>
      </c>
      <c r="AP19" s="33">
        <f t="shared" si="9"/>
        <v>0.8825662242061121</v>
      </c>
      <c r="AQ19" s="33">
        <f>AQ16-AQ8</f>
        <v>0.6638929232689392</v>
      </c>
      <c r="AR19" s="33">
        <f>AR16-AR8</f>
        <v>0.6349755319553587</v>
      </c>
      <c r="AS19" s="38"/>
      <c r="AV19" s="64" t="s">
        <v>98</v>
      </c>
    </row>
    <row r="20" spans="1:45" s="3" customFormat="1" ht="11.25">
      <c r="A20" s="39"/>
      <c r="B20" s="3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8"/>
    </row>
    <row r="21" spans="1:48" ht="12">
      <c r="A21" s="5" t="s">
        <v>59</v>
      </c>
      <c r="B21" s="21" t="s">
        <v>55</v>
      </c>
      <c r="C21" s="18">
        <v>0.859</v>
      </c>
      <c r="D21" s="18">
        <v>3.275</v>
      </c>
      <c r="E21" s="18">
        <v>4.432</v>
      </c>
      <c r="F21" s="18">
        <v>4.339</v>
      </c>
      <c r="G21" s="18">
        <v>3.874</v>
      </c>
      <c r="H21" s="18">
        <v>4.683</v>
      </c>
      <c r="I21" s="18">
        <v>8.025</v>
      </c>
      <c r="J21" s="18">
        <v>8.892</v>
      </c>
      <c r="K21" s="18">
        <v>10.554</v>
      </c>
      <c r="L21" s="18">
        <v>13.845</v>
      </c>
      <c r="M21" s="18">
        <v>13.245</v>
      </c>
      <c r="N21" s="18">
        <v>12.36</v>
      </c>
      <c r="O21" s="18">
        <v>15.543</v>
      </c>
      <c r="P21" s="18">
        <v>18.372</v>
      </c>
      <c r="Q21" s="18">
        <v>21.371</v>
      </c>
      <c r="R21" s="18">
        <v>21.202</v>
      </c>
      <c r="S21" s="18">
        <v>23.853</v>
      </c>
      <c r="T21" s="18">
        <v>23.604</v>
      </c>
      <c r="U21" s="18">
        <v>25.749</v>
      </c>
      <c r="V21" s="18">
        <v>27.95</v>
      </c>
      <c r="W21" s="18">
        <v>29.556</v>
      </c>
      <c r="X21" s="18">
        <v>30.787</v>
      </c>
      <c r="Y21" s="18">
        <v>31.291</v>
      </c>
      <c r="Z21" s="18">
        <v>31.102</v>
      </c>
      <c r="AA21" s="18">
        <v>31.707</v>
      </c>
      <c r="AB21" s="18">
        <v>33.862</v>
      </c>
      <c r="AC21" s="18">
        <v>34.466</v>
      </c>
      <c r="AD21" s="18">
        <v>34.285</v>
      </c>
      <c r="AE21" s="18">
        <v>34.821</v>
      </c>
      <c r="AF21" s="18">
        <v>33.178</v>
      </c>
      <c r="AG21" s="18">
        <v>32.784</v>
      </c>
      <c r="AH21" s="18">
        <v>31.993</v>
      </c>
      <c r="AI21" s="18">
        <v>33.545</v>
      </c>
      <c r="AJ21" s="18">
        <v>35.437</v>
      </c>
      <c r="AK21" s="18">
        <v>36.712</v>
      </c>
      <c r="AL21" s="18">
        <v>33.787</v>
      </c>
      <c r="AM21" s="18">
        <v>32.03</v>
      </c>
      <c r="AN21" s="18">
        <v>32.788</v>
      </c>
      <c r="AO21" s="18">
        <v>33.133</v>
      </c>
      <c r="AP21" s="18">
        <v>31.642</v>
      </c>
      <c r="AQ21" s="18">
        <v>30.653</v>
      </c>
      <c r="AR21" s="18"/>
      <c r="AT21" s="57"/>
      <c r="AV21" s="58" t="s">
        <v>58</v>
      </c>
    </row>
    <row r="22" spans="1:46" ht="12">
      <c r="A22" s="21" t="s">
        <v>67</v>
      </c>
      <c r="B22" s="21" t="s">
        <v>62</v>
      </c>
      <c r="C22" s="18"/>
      <c r="D22" s="18"/>
      <c r="E22" s="18" t="s">
        <v>12</v>
      </c>
      <c r="F22" s="18" t="s">
        <v>12</v>
      </c>
      <c r="G22" s="18" t="s">
        <v>12</v>
      </c>
      <c r="H22" s="18" t="s">
        <v>12</v>
      </c>
      <c r="I22" s="18" t="s">
        <v>12</v>
      </c>
      <c r="J22" s="18" t="s">
        <v>12</v>
      </c>
      <c r="K22" s="18" t="s">
        <v>12</v>
      </c>
      <c r="L22" s="18" t="s">
        <v>12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T22" s="57"/>
    </row>
    <row r="23" spans="1:46" ht="12">
      <c r="A23" s="21" t="s">
        <v>56</v>
      </c>
      <c r="AS23" s="18"/>
      <c r="AT23" s="18"/>
    </row>
    <row r="24" spans="1:43" ht="12">
      <c r="A24" s="39" t="s">
        <v>57</v>
      </c>
      <c r="C24" s="33">
        <f aca="true" t="shared" si="10" ref="C24:AP24">C21-C8</f>
        <v>-0.0009476439790599978</v>
      </c>
      <c r="D24" s="33">
        <f t="shared" si="10"/>
        <v>-0.02146596858639027</v>
      </c>
      <c r="E24" s="33">
        <f t="shared" si="10"/>
        <v>-0.023235602094239916</v>
      </c>
      <c r="F24" s="33">
        <f t="shared" si="10"/>
        <v>-0.008513089005239394</v>
      </c>
      <c r="G24" s="33">
        <f t="shared" si="10"/>
        <v>0.004235602094240232</v>
      </c>
      <c r="H24" s="33">
        <f t="shared" si="10"/>
        <v>0.0010628272251294035</v>
      </c>
      <c r="I24" s="33">
        <f t="shared" si="10"/>
        <v>0.02473821989529057</v>
      </c>
      <c r="J24" s="33">
        <f t="shared" si="10"/>
        <v>0.14919895287957985</v>
      </c>
      <c r="K24" s="33">
        <f t="shared" si="10"/>
        <v>0.23462827225140082</v>
      </c>
      <c r="L24" s="33">
        <f t="shared" si="10"/>
        <v>0.3724869109947999</v>
      </c>
      <c r="M24" s="33">
        <f t="shared" si="10"/>
        <v>0.023010471204198524</v>
      </c>
      <c r="N24" s="33">
        <f t="shared" si="10"/>
        <v>-0.013691099476400126</v>
      </c>
      <c r="O24" s="33">
        <f t="shared" si="10"/>
        <v>1.0194397905759995</v>
      </c>
      <c r="P24" s="33">
        <f t="shared" si="10"/>
        <v>-0.021324607329798795</v>
      </c>
      <c r="Q24" s="33">
        <f t="shared" si="10"/>
        <v>0.005031413612599067</v>
      </c>
      <c r="R24" s="33">
        <f t="shared" si="10"/>
        <v>-0.05781675392669783</v>
      </c>
      <c r="S24" s="33">
        <f t="shared" si="10"/>
        <v>-0.034434554973799436</v>
      </c>
      <c r="T24" s="33">
        <f t="shared" si="10"/>
        <v>0.0032146596858986243</v>
      </c>
      <c r="U24" s="33">
        <f t="shared" si="10"/>
        <v>0.024671902268799784</v>
      </c>
      <c r="V24" s="33">
        <f t="shared" si="10"/>
        <v>-0.023353694008100945</v>
      </c>
      <c r="W24" s="33">
        <f t="shared" si="10"/>
        <v>0.006075625363600068</v>
      </c>
      <c r="X24" s="33">
        <f t="shared" si="10"/>
        <v>0.01658696916819835</v>
      </c>
      <c r="Y24" s="33">
        <f t="shared" si="10"/>
        <v>0.02684991274000126</v>
      </c>
      <c r="Z24" s="33">
        <f t="shared" si="10"/>
        <v>0.5254467713787996</v>
      </c>
      <c r="AA24" s="33">
        <f t="shared" si="10"/>
        <v>0.5932449098313022</v>
      </c>
      <c r="AB24" s="33">
        <f t="shared" si="10"/>
        <v>0.5389226294358025</v>
      </c>
      <c r="AC24" s="33">
        <f t="shared" si="10"/>
        <v>0.6722129144852005</v>
      </c>
      <c r="AD24" s="33">
        <f t="shared" si="10"/>
        <v>0.7873851076207998</v>
      </c>
      <c r="AE24" s="33">
        <f t="shared" si="10"/>
        <v>0.7978615474113013</v>
      </c>
      <c r="AF24" s="33">
        <f t="shared" si="10"/>
        <v>0.7647684700407993</v>
      </c>
      <c r="AG24" s="33">
        <f t="shared" si="10"/>
        <v>0.782739965095999</v>
      </c>
      <c r="AH24" s="33">
        <f t="shared" si="10"/>
        <v>0.8030174520069977</v>
      </c>
      <c r="AI24" s="33">
        <f t="shared" si="10"/>
        <v>0.9345113438046013</v>
      </c>
      <c r="AJ24" s="33">
        <f t="shared" si="10"/>
        <v>1.0165869691681948</v>
      </c>
      <c r="AK24" s="33">
        <f t="shared" si="10"/>
        <v>1.206806282722603</v>
      </c>
      <c r="AL24" s="33">
        <f t="shared" si="10"/>
        <v>1.1525055264689001</v>
      </c>
      <c r="AM24" s="33">
        <f t="shared" si="10"/>
        <v>1.1040314136126028</v>
      </c>
      <c r="AN24" s="33">
        <f t="shared" si="10"/>
        <v>1.1102361838278973</v>
      </c>
      <c r="AO24" s="33">
        <f t="shared" si="10"/>
        <v>1.0813577661430998</v>
      </c>
      <c r="AP24" s="33">
        <f t="shared" si="10"/>
        <v>1.0520447934846011</v>
      </c>
      <c r="AQ24" s="33">
        <f>AQ21-AQ8</f>
        <v>0.8276835369400999</v>
      </c>
    </row>
    <row r="25" spans="1:48" ht="12">
      <c r="A25" s="39" t="s">
        <v>72</v>
      </c>
      <c r="AG25" s="33">
        <f aca="true" t="shared" si="11" ref="AG25:AP25">AG21-AG16</f>
        <v>0.26452399843894625</v>
      </c>
      <c r="AH25" s="33">
        <f t="shared" si="11"/>
        <v>0.1715546205289975</v>
      </c>
      <c r="AI25" s="33">
        <f t="shared" si="11"/>
        <v>0.18000163593294616</v>
      </c>
      <c r="AJ25" s="33">
        <f t="shared" si="11"/>
        <v>0.1900739834312688</v>
      </c>
      <c r="AK25" s="33">
        <f t="shared" si="11"/>
        <v>0.2966324786361483</v>
      </c>
      <c r="AL25" s="33">
        <f t="shared" si="11"/>
        <v>0.18067875512046783</v>
      </c>
      <c r="AM25" s="33">
        <f t="shared" si="11"/>
        <v>0.17150821238336178</v>
      </c>
      <c r="AN25" s="33">
        <f t="shared" si="11"/>
        <v>0.1753614757423847</v>
      </c>
      <c r="AO25" s="33">
        <f t="shared" si="11"/>
        <v>0.26740373408934914</v>
      </c>
      <c r="AP25" s="33">
        <f t="shared" si="11"/>
        <v>0.16947856927848903</v>
      </c>
      <c r="AQ25" s="33">
        <f>AQ21-AQ16</f>
        <v>0.16379061367116066</v>
      </c>
      <c r="AV25" s="58" t="s">
        <v>73</v>
      </c>
    </row>
    <row r="26" spans="1:48" ht="12">
      <c r="A26" s="39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V26" s="58"/>
    </row>
    <row r="27" spans="1:47" ht="12">
      <c r="A27" s="8" t="s">
        <v>151</v>
      </c>
      <c r="B27" s="21" t="s">
        <v>150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27"/>
      <c r="AG27" s="27"/>
      <c r="AH27" s="27"/>
      <c r="AI27" s="43">
        <v>33.785</v>
      </c>
      <c r="AJ27" s="43">
        <v>35.71</v>
      </c>
      <c r="AK27" s="43">
        <v>36.892</v>
      </c>
      <c r="AL27" s="43">
        <v>34.853</v>
      </c>
      <c r="AM27" s="43">
        <v>34.372</v>
      </c>
      <c r="AN27" s="43">
        <v>33.393</v>
      </c>
      <c r="AO27" s="43">
        <v>29.519</v>
      </c>
      <c r="AP27" s="43">
        <v>26.067</v>
      </c>
      <c r="AQ27" s="43">
        <v>25.209</v>
      </c>
      <c r="AR27" s="43">
        <v>22.288</v>
      </c>
      <c r="AS27" s="28"/>
      <c r="AT27" s="55">
        <f>AR27/AQ27-1</f>
        <v>-0.11587131579991272</v>
      </c>
      <c r="AU27" s="55">
        <f>AR27/AK27-1</f>
        <v>-0.39585818063536815</v>
      </c>
    </row>
    <row r="28" spans="1:45" ht="12">
      <c r="A28" s="21" t="s">
        <v>47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27"/>
      <c r="AG28" s="27"/>
      <c r="AH28" s="27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28"/>
    </row>
    <row r="29" spans="1:45" ht="12">
      <c r="A29" s="21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27"/>
      <c r="AG29" s="27"/>
      <c r="AH29" s="27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28"/>
    </row>
    <row r="30" spans="1:45" s="3" customFormat="1" ht="12">
      <c r="A30" s="5" t="s">
        <v>152</v>
      </c>
      <c r="B30" s="65"/>
      <c r="C30" s="33"/>
      <c r="D30" s="33"/>
      <c r="E30" s="33"/>
      <c r="F30" s="33"/>
      <c r="G30" s="33"/>
      <c r="H30" s="33"/>
      <c r="I30" s="33"/>
      <c r="J30" s="5"/>
      <c r="K30" s="5"/>
      <c r="L30" s="5"/>
      <c r="M30" s="25">
        <f>1/0.1364</f>
        <v>7.331378299120235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8" s="3" customFormat="1" ht="12">
      <c r="A31" s="5" t="s">
        <v>107</v>
      </c>
      <c r="B31" s="65" t="s">
        <v>102</v>
      </c>
      <c r="C31" s="33"/>
      <c r="D31" s="33"/>
      <c r="E31" s="33"/>
      <c r="F31" s="33"/>
      <c r="G31" s="33"/>
      <c r="H31" s="33"/>
      <c r="I31" s="33"/>
      <c r="J31" s="5"/>
      <c r="K31" s="5"/>
      <c r="L31" s="5"/>
      <c r="M31" s="18">
        <f aca="true" t="shared" si="12" ref="M31:AP31">M119*365/(M174*1000)</f>
        <v>13.434301395518213</v>
      </c>
      <c r="N31" s="18">
        <f t="shared" si="12"/>
        <v>12.532351831861513</v>
      </c>
      <c r="O31" s="18">
        <f t="shared" si="12"/>
        <v>14.617388004030937</v>
      </c>
      <c r="P31" s="18">
        <f t="shared" si="12"/>
        <v>17.435773272782</v>
      </c>
      <c r="Q31" s="18">
        <f t="shared" si="12"/>
        <v>21.01846641102488</v>
      </c>
      <c r="R31" s="18">
        <f t="shared" si="12"/>
        <v>21.01846641102488</v>
      </c>
      <c r="S31" s="18">
        <f t="shared" si="12"/>
        <v>24.07569788899213</v>
      </c>
      <c r="T31" s="18">
        <f t="shared" si="12"/>
        <v>23.741313196089465</v>
      </c>
      <c r="U31" s="18">
        <f t="shared" si="12"/>
        <v>25.795390595348714</v>
      </c>
      <c r="V31" s="18">
        <f t="shared" si="12"/>
        <v>27.945006478294438</v>
      </c>
      <c r="W31" s="18">
        <f t="shared" si="12"/>
        <v>29.569160700964545</v>
      </c>
      <c r="X31" s="18">
        <f t="shared" si="12"/>
        <v>30.85893023073198</v>
      </c>
      <c r="Y31" s="18">
        <f t="shared" si="12"/>
        <v>31.211849389469826</v>
      </c>
      <c r="Z31" s="18">
        <f t="shared" si="12"/>
        <v>30.57231477967255</v>
      </c>
      <c r="AA31" s="18">
        <f t="shared" si="12"/>
        <v>30.810492219502933</v>
      </c>
      <c r="AB31" s="18">
        <f t="shared" si="12"/>
        <v>32.602180338703555</v>
      </c>
      <c r="AC31" s="18">
        <f t="shared" si="12"/>
        <v>33.200928136737815</v>
      </c>
      <c r="AD31" s="18">
        <f t="shared" si="12"/>
        <v>33.43846929026685</v>
      </c>
      <c r="AE31" s="18">
        <f t="shared" si="12"/>
        <v>34.39385412713162</v>
      </c>
      <c r="AF31" s="18">
        <f t="shared" si="12"/>
        <v>33.104084597364185</v>
      </c>
      <c r="AG31" s="18">
        <f t="shared" si="12"/>
        <v>32.96208192752162</v>
      </c>
      <c r="AH31" s="18">
        <f t="shared" si="12"/>
        <v>31.489745998508024</v>
      </c>
      <c r="AI31" s="18">
        <f t="shared" si="12"/>
        <v>33.36490465782827</v>
      </c>
      <c r="AJ31" s="18">
        <f t="shared" si="12"/>
        <v>35.246869478726325</v>
      </c>
      <c r="AK31" s="18">
        <f t="shared" si="12"/>
        <v>36.08261433862503</v>
      </c>
      <c r="AL31" s="18">
        <f t="shared" si="12"/>
        <v>30.145706788467322</v>
      </c>
      <c r="AM31" s="18">
        <f t="shared" si="12"/>
        <v>29.26340650316062</v>
      </c>
      <c r="AN31" s="18">
        <f t="shared" si="12"/>
        <v>28.098729331623236</v>
      </c>
      <c r="AO31" s="18">
        <f t="shared" si="12"/>
        <v>29.082124141135203</v>
      </c>
      <c r="AP31" s="18">
        <f t="shared" si="12"/>
        <v>27.604185835438233</v>
      </c>
      <c r="AQ31" s="18">
        <f>AQ119*365/(7.6409*1000)</f>
        <v>26.46223201455326</v>
      </c>
      <c r="AR31" s="18">
        <f>AR119*365/(7.6409*1000)</f>
        <v>24.455234546977447</v>
      </c>
      <c r="AS31" s="18"/>
      <c r="AT31" s="55">
        <f aca="true" t="shared" si="13" ref="AT31:AT36">AR31/AQ31-1</f>
        <v>-0.07584384667446176</v>
      </c>
      <c r="AU31" s="55">
        <f>AR31/AK31-1</f>
        <v>-0.32224327435168476</v>
      </c>
      <c r="AV31" s="64" t="s">
        <v>120</v>
      </c>
    </row>
    <row r="32" spans="1:47" s="3" customFormat="1" ht="12">
      <c r="A32" s="5" t="s">
        <v>108</v>
      </c>
      <c r="B32" s="65" t="s">
        <v>101</v>
      </c>
      <c r="C32" s="33"/>
      <c r="D32" s="33"/>
      <c r="E32" s="33"/>
      <c r="F32" s="33"/>
      <c r="G32" s="33"/>
      <c r="H32" s="33"/>
      <c r="I32" s="33"/>
      <c r="J32" s="5"/>
      <c r="K32" s="5"/>
      <c r="L32" s="5"/>
      <c r="M32" s="18">
        <f aca="true" t="shared" si="14" ref="M32:AR32">M120*365*0.1364/1000</f>
        <v>0</v>
      </c>
      <c r="N32" s="18">
        <f t="shared" si="14"/>
        <v>0</v>
      </c>
      <c r="O32" s="18">
        <f t="shared" si="14"/>
        <v>0</v>
      </c>
      <c r="P32" s="18">
        <f t="shared" si="14"/>
        <v>0</v>
      </c>
      <c r="Q32" s="18">
        <f t="shared" si="14"/>
        <v>0.49785999999999997</v>
      </c>
      <c r="R32" s="18">
        <f t="shared" si="14"/>
        <v>0.49785999999999997</v>
      </c>
      <c r="S32" s="18">
        <f t="shared" si="14"/>
        <v>0.448074</v>
      </c>
      <c r="T32" s="18">
        <f t="shared" si="14"/>
        <v>0.547646</v>
      </c>
      <c r="U32" s="18">
        <f t="shared" si="14"/>
        <v>0.547646</v>
      </c>
      <c r="V32" s="18">
        <f t="shared" si="14"/>
        <v>0.547646</v>
      </c>
      <c r="W32" s="18">
        <f t="shared" si="14"/>
        <v>0.597432</v>
      </c>
      <c r="X32" s="18">
        <f t="shared" si="14"/>
        <v>0.597432</v>
      </c>
      <c r="Y32" s="18">
        <f t="shared" si="14"/>
        <v>0.647218</v>
      </c>
      <c r="Z32" s="18">
        <f t="shared" si="14"/>
        <v>0.846362</v>
      </c>
      <c r="AA32" s="18">
        <f t="shared" si="14"/>
        <v>0.84636349358</v>
      </c>
      <c r="AB32" s="18">
        <f t="shared" si="14"/>
        <v>0.9957199999999999</v>
      </c>
      <c r="AC32" s="18">
        <f t="shared" si="14"/>
        <v>0.9957199999999999</v>
      </c>
      <c r="AD32" s="18">
        <f t="shared" si="14"/>
        <v>2.4892999999999996</v>
      </c>
      <c r="AE32" s="18">
        <f t="shared" si="14"/>
        <v>4.48074</v>
      </c>
      <c r="AF32" s="18">
        <f t="shared" si="14"/>
        <v>4.231809999999999</v>
      </c>
      <c r="AG32" s="18">
        <f t="shared" si="14"/>
        <v>3.23609</v>
      </c>
      <c r="AH32" s="18">
        <f t="shared" si="14"/>
        <v>3.48502</v>
      </c>
      <c r="AI32" s="18">
        <f t="shared" si="14"/>
        <v>3.7339499999999997</v>
      </c>
      <c r="AJ32" s="18">
        <f t="shared" si="14"/>
        <v>3.9828799999999998</v>
      </c>
      <c r="AK32" s="18">
        <f t="shared" si="14"/>
        <v>3.9828799999999998</v>
      </c>
      <c r="AL32" s="18">
        <f t="shared" si="14"/>
        <v>4.69470678578</v>
      </c>
      <c r="AM32" s="18">
        <f t="shared" si="14"/>
        <v>4.49599791542</v>
      </c>
      <c r="AN32" s="18">
        <f t="shared" si="14"/>
        <v>4.39621532064</v>
      </c>
      <c r="AO32" s="18">
        <f t="shared" si="14"/>
        <v>4.528009317699999</v>
      </c>
      <c r="AP32" s="18">
        <f t="shared" si="14"/>
        <v>4.29891256652</v>
      </c>
      <c r="AQ32" s="18">
        <f t="shared" si="14"/>
        <v>4.1214792454</v>
      </c>
      <c r="AR32" s="18">
        <f t="shared" si="14"/>
        <v>3.8070602431399996</v>
      </c>
      <c r="AS32" s="18"/>
      <c r="AT32" s="55">
        <f t="shared" si="13"/>
        <v>-0.07628790139145414</v>
      </c>
      <c r="AU32" s="55">
        <f>AR32/AL32-1</f>
        <v>-0.18907390453619632</v>
      </c>
    </row>
    <row r="33" spans="1:47" s="3" customFormat="1" ht="14.25">
      <c r="A33" s="5" t="s">
        <v>109</v>
      </c>
      <c r="B33" s="65" t="s">
        <v>106</v>
      </c>
      <c r="C33" s="33"/>
      <c r="D33" s="33"/>
      <c r="E33" s="33"/>
      <c r="F33" s="33"/>
      <c r="G33" s="33"/>
      <c r="H33" s="33"/>
      <c r="I33" s="33"/>
      <c r="J33" s="5"/>
      <c r="K33" s="5"/>
      <c r="L33" s="5"/>
      <c r="M33" s="66">
        <f aca="true" t="shared" si="15" ref="M33:AR33">M121*365*0.1364/1000</f>
        <v>0</v>
      </c>
      <c r="N33" s="66">
        <f t="shared" si="15"/>
        <v>0</v>
      </c>
      <c r="O33" s="66">
        <f t="shared" si="15"/>
        <v>0</v>
      </c>
      <c r="P33" s="66">
        <f t="shared" si="15"/>
        <v>0</v>
      </c>
      <c r="Q33" s="66">
        <f t="shared" si="15"/>
        <v>0</v>
      </c>
      <c r="R33" s="66">
        <f t="shared" si="15"/>
        <v>0</v>
      </c>
      <c r="S33" s="66">
        <f t="shared" si="15"/>
        <v>0</v>
      </c>
      <c r="T33" s="66">
        <f t="shared" si="15"/>
        <v>0</v>
      </c>
      <c r="U33" s="66">
        <f t="shared" si="15"/>
        <v>0</v>
      </c>
      <c r="V33" s="66">
        <f t="shared" si="15"/>
        <v>0</v>
      </c>
      <c r="W33" s="66">
        <f t="shared" si="15"/>
        <v>0</v>
      </c>
      <c r="X33" s="66">
        <f t="shared" si="15"/>
        <v>0</v>
      </c>
      <c r="Y33" s="66">
        <f t="shared" si="15"/>
        <v>0</v>
      </c>
      <c r="Z33" s="66">
        <f t="shared" si="15"/>
        <v>0.149358</v>
      </c>
      <c r="AA33" s="66">
        <f t="shared" si="15"/>
        <v>0.597432</v>
      </c>
      <c r="AB33" s="66">
        <f t="shared" si="15"/>
        <v>0.597432</v>
      </c>
      <c r="AC33" s="66">
        <f t="shared" si="15"/>
        <v>0.597432</v>
      </c>
      <c r="AD33" s="66">
        <f t="shared" si="15"/>
        <v>0.597432</v>
      </c>
      <c r="AE33" s="66">
        <f t="shared" si="15"/>
        <v>0.49785999999999997</v>
      </c>
      <c r="AF33" s="66">
        <f t="shared" si="15"/>
        <v>0.49785999999999997</v>
      </c>
      <c r="AG33" s="66">
        <f t="shared" si="15"/>
        <v>0.398288</v>
      </c>
      <c r="AH33" s="66">
        <f t="shared" si="15"/>
        <v>0.597432</v>
      </c>
      <c r="AI33" s="66">
        <f t="shared" si="15"/>
        <v>0.597432</v>
      </c>
      <c r="AJ33" s="66">
        <f t="shared" si="15"/>
        <v>0.647218</v>
      </c>
      <c r="AK33" s="66">
        <f t="shared" si="15"/>
        <v>0.74679</v>
      </c>
      <c r="AL33" s="66">
        <f t="shared" si="15"/>
        <v>0.74679</v>
      </c>
      <c r="AM33" s="66">
        <f t="shared" si="15"/>
        <v>0.74679</v>
      </c>
      <c r="AN33" s="66">
        <f t="shared" si="15"/>
        <v>0.7464016692000001</v>
      </c>
      <c r="AO33" s="66">
        <f t="shared" si="15"/>
        <v>0.74679</v>
      </c>
      <c r="AP33" s="66">
        <f t="shared" si="15"/>
        <v>0.78193592884</v>
      </c>
      <c r="AQ33" s="66">
        <f t="shared" si="15"/>
        <v>0.74679</v>
      </c>
      <c r="AR33" s="66">
        <f t="shared" si="15"/>
        <v>0.74679</v>
      </c>
      <c r="AS33" s="18"/>
      <c r="AT33" s="55">
        <f t="shared" si="13"/>
        <v>0</v>
      </c>
      <c r="AU33" s="55"/>
    </row>
    <row r="34" spans="1:47" s="3" customFormat="1" ht="12">
      <c r="A34" s="5" t="s">
        <v>110</v>
      </c>
      <c r="B34" s="65"/>
      <c r="C34" s="33"/>
      <c r="D34" s="33"/>
      <c r="E34" s="33"/>
      <c r="F34" s="33"/>
      <c r="G34" s="33"/>
      <c r="H34" s="33"/>
      <c r="I34" s="33"/>
      <c r="J34" s="5"/>
      <c r="K34" s="5"/>
      <c r="L34" s="5"/>
      <c r="M34" s="18">
        <f aca="true" t="shared" si="16" ref="M34:AQ34">SUM(M31:M33)</f>
        <v>13.434301395518213</v>
      </c>
      <c r="N34" s="18">
        <f t="shared" si="16"/>
        <v>12.532351831861513</v>
      </c>
      <c r="O34" s="18">
        <f t="shared" si="16"/>
        <v>14.617388004030937</v>
      </c>
      <c r="P34" s="18">
        <f t="shared" si="16"/>
        <v>17.435773272782</v>
      </c>
      <c r="Q34" s="18">
        <f t="shared" si="16"/>
        <v>21.516326411024878</v>
      </c>
      <c r="R34" s="18">
        <f t="shared" si="16"/>
        <v>21.516326411024878</v>
      </c>
      <c r="S34" s="18">
        <f t="shared" si="16"/>
        <v>24.52377188899213</v>
      </c>
      <c r="T34" s="18">
        <f t="shared" si="16"/>
        <v>24.288959196089465</v>
      </c>
      <c r="U34" s="18">
        <f t="shared" si="16"/>
        <v>26.343036595348714</v>
      </c>
      <c r="V34" s="18">
        <f t="shared" si="16"/>
        <v>28.49265247829444</v>
      </c>
      <c r="W34" s="18">
        <f t="shared" si="16"/>
        <v>30.166592700964546</v>
      </c>
      <c r="X34" s="18">
        <f t="shared" si="16"/>
        <v>31.45636223073198</v>
      </c>
      <c r="Y34" s="18">
        <f t="shared" si="16"/>
        <v>31.859067389469825</v>
      </c>
      <c r="Z34" s="18">
        <f t="shared" si="16"/>
        <v>31.568034779672548</v>
      </c>
      <c r="AA34" s="18">
        <f t="shared" si="16"/>
        <v>32.25428771308293</v>
      </c>
      <c r="AB34" s="18">
        <f t="shared" si="16"/>
        <v>34.19533233870355</v>
      </c>
      <c r="AC34" s="18">
        <f t="shared" si="16"/>
        <v>34.79408013673781</v>
      </c>
      <c r="AD34" s="18">
        <f t="shared" si="16"/>
        <v>36.52520129026685</v>
      </c>
      <c r="AE34" s="18">
        <f t="shared" si="16"/>
        <v>39.37245412713162</v>
      </c>
      <c r="AF34" s="18">
        <f t="shared" si="16"/>
        <v>37.83375459736419</v>
      </c>
      <c r="AG34" s="18">
        <f t="shared" si="16"/>
        <v>36.59645992752162</v>
      </c>
      <c r="AH34" s="18">
        <f t="shared" si="16"/>
        <v>35.572197998508024</v>
      </c>
      <c r="AI34" s="18">
        <f t="shared" si="16"/>
        <v>37.69628665782827</v>
      </c>
      <c r="AJ34" s="18">
        <f t="shared" si="16"/>
        <v>39.87696747872633</v>
      </c>
      <c r="AK34" s="18">
        <f t="shared" si="16"/>
        <v>40.81228433862503</v>
      </c>
      <c r="AL34" s="18">
        <f t="shared" si="16"/>
        <v>35.58720357424732</v>
      </c>
      <c r="AM34" s="18">
        <f t="shared" si="16"/>
        <v>34.50619441858062</v>
      </c>
      <c r="AN34" s="18">
        <f t="shared" si="16"/>
        <v>33.24134632146323</v>
      </c>
      <c r="AO34" s="18">
        <f t="shared" si="16"/>
        <v>34.3569234588352</v>
      </c>
      <c r="AP34" s="18">
        <f t="shared" si="16"/>
        <v>32.68503433079823</v>
      </c>
      <c r="AQ34" s="18">
        <f t="shared" si="16"/>
        <v>31.33050125995326</v>
      </c>
      <c r="AR34" s="18">
        <f>SUM(AR31:AR33)</f>
        <v>29.00908479011745</v>
      </c>
      <c r="AS34" s="18"/>
      <c r="AT34" s="55">
        <f t="shared" si="13"/>
        <v>-0.0740944567268399</v>
      </c>
      <c r="AU34" s="55">
        <f>AR34/AK34-1</f>
        <v>-0.28920703018176686</v>
      </c>
    </row>
    <row r="35" spans="1:47" s="3" customFormat="1" ht="14.25">
      <c r="A35" s="5" t="s">
        <v>111</v>
      </c>
      <c r="B35" s="65" t="s">
        <v>105</v>
      </c>
      <c r="C35" s="33"/>
      <c r="D35" s="33"/>
      <c r="E35" s="33"/>
      <c r="F35" s="33"/>
      <c r="G35" s="33"/>
      <c r="H35" s="33"/>
      <c r="I35" s="33"/>
      <c r="J35" s="5"/>
      <c r="K35" s="5"/>
      <c r="L35" s="5"/>
      <c r="M35" s="66">
        <f aca="true" t="shared" si="17" ref="M35:AR35">M123*365*0.1364/1000</f>
        <v>0.049786</v>
      </c>
      <c r="N35" s="66">
        <f t="shared" si="17"/>
        <v>0.049786</v>
      </c>
      <c r="O35" s="66">
        <f t="shared" si="17"/>
        <v>0.049786</v>
      </c>
      <c r="P35" s="66">
        <f t="shared" si="17"/>
        <v>0.049786</v>
      </c>
      <c r="Q35" s="66">
        <f t="shared" si="17"/>
        <v>0.049786</v>
      </c>
      <c r="R35" s="66">
        <f t="shared" si="17"/>
        <v>0.049786</v>
      </c>
      <c r="S35" s="66">
        <f t="shared" si="17"/>
        <v>0.006125669439999999</v>
      </c>
      <c r="T35" s="66">
        <f t="shared" si="17"/>
        <v>0.010201649259999999</v>
      </c>
      <c r="U35" s="66">
        <f t="shared" si="17"/>
        <v>-0.01676394192</v>
      </c>
      <c r="V35" s="66">
        <f t="shared" si="17"/>
        <v>0.05480144164</v>
      </c>
      <c r="W35" s="66">
        <f t="shared" si="17"/>
        <v>-0.0712014479</v>
      </c>
      <c r="X35" s="66">
        <f t="shared" si="17"/>
        <v>-0.066165594</v>
      </c>
      <c r="Y35" s="66">
        <f t="shared" si="17"/>
        <v>0.00666584754</v>
      </c>
      <c r="Z35" s="66">
        <f t="shared" si="17"/>
        <v>0.01923531896</v>
      </c>
      <c r="AA35" s="66">
        <f t="shared" si="17"/>
        <v>0.11637278356</v>
      </c>
      <c r="AB35" s="66">
        <f t="shared" si="17"/>
        <v>0.15236308296</v>
      </c>
      <c r="AC35" s="66">
        <f t="shared" si="17"/>
        <v>0.14927734668</v>
      </c>
      <c r="AD35" s="66">
        <f t="shared" si="17"/>
        <v>0.16843898236</v>
      </c>
      <c r="AE35" s="66">
        <f t="shared" si="17"/>
        <v>0.15597655084</v>
      </c>
      <c r="AF35" s="66">
        <f t="shared" si="17"/>
        <v>0.25756687528</v>
      </c>
      <c r="AG35" s="66">
        <f t="shared" si="17"/>
        <v>0.39849859477999994</v>
      </c>
      <c r="AH35" s="66">
        <f t="shared" si="17"/>
        <v>0.49458208976</v>
      </c>
      <c r="AI35" s="66">
        <f t="shared" si="17"/>
        <v>0.47084611639999996</v>
      </c>
      <c r="AJ35" s="66">
        <f t="shared" si="17"/>
        <v>0.5389244885200001</v>
      </c>
      <c r="AK35" s="66">
        <f t="shared" si="17"/>
        <v>0.5704275757399999</v>
      </c>
      <c r="AL35" s="66">
        <f t="shared" si="17"/>
        <v>0.6177123270999999</v>
      </c>
      <c r="AM35" s="66">
        <f t="shared" si="17"/>
        <v>0.6875680594200001</v>
      </c>
      <c r="AN35" s="66">
        <f t="shared" si="17"/>
        <v>0.65138658178</v>
      </c>
      <c r="AO35" s="66">
        <f t="shared" si="17"/>
        <v>0.65138658178</v>
      </c>
      <c r="AP35" s="66">
        <f t="shared" si="17"/>
        <v>0.65138658178</v>
      </c>
      <c r="AQ35" s="66">
        <f t="shared" si="17"/>
        <v>0.65138658178</v>
      </c>
      <c r="AR35" s="66">
        <f t="shared" si="17"/>
        <v>0.65138658178</v>
      </c>
      <c r="AS35" s="18"/>
      <c r="AT35" s="55">
        <f t="shared" si="13"/>
        <v>0</v>
      </c>
      <c r="AU35" s="55"/>
    </row>
    <row r="36" spans="1:47" s="3" customFormat="1" ht="12">
      <c r="A36" s="5" t="s">
        <v>113</v>
      </c>
      <c r="B36" s="65"/>
      <c r="C36" s="33"/>
      <c r="D36" s="33"/>
      <c r="E36" s="33"/>
      <c r="F36" s="33"/>
      <c r="G36" s="33"/>
      <c r="H36" s="33"/>
      <c r="I36" s="33"/>
      <c r="J36" s="5"/>
      <c r="K36" s="5"/>
      <c r="L36" s="5"/>
      <c r="M36" s="18">
        <f aca="true" t="shared" si="18" ref="M36:AQ36">SUM(M34:M35)</f>
        <v>13.484087395518213</v>
      </c>
      <c r="N36" s="18">
        <f t="shared" si="18"/>
        <v>12.582137831861512</v>
      </c>
      <c r="O36" s="18">
        <f t="shared" si="18"/>
        <v>14.667174004030937</v>
      </c>
      <c r="P36" s="18">
        <f t="shared" si="18"/>
        <v>17.485559272782</v>
      </c>
      <c r="Q36" s="18">
        <f t="shared" si="18"/>
        <v>21.56611241102488</v>
      </c>
      <c r="R36" s="18">
        <f t="shared" si="18"/>
        <v>21.56611241102488</v>
      </c>
      <c r="S36" s="18">
        <f t="shared" si="18"/>
        <v>24.52989755843213</v>
      </c>
      <c r="T36" s="18">
        <f t="shared" si="18"/>
        <v>24.299160845349466</v>
      </c>
      <c r="U36" s="18">
        <f t="shared" si="18"/>
        <v>26.326272653428713</v>
      </c>
      <c r="V36" s="18">
        <f t="shared" si="18"/>
        <v>28.547453919934437</v>
      </c>
      <c r="W36" s="18">
        <f t="shared" si="18"/>
        <v>30.095391253064548</v>
      </c>
      <c r="X36" s="18">
        <f t="shared" si="18"/>
        <v>31.39019663673198</v>
      </c>
      <c r="Y36" s="18">
        <f t="shared" si="18"/>
        <v>31.865733237009824</v>
      </c>
      <c r="Z36" s="18">
        <f t="shared" si="18"/>
        <v>31.587270098632548</v>
      </c>
      <c r="AA36" s="18">
        <f t="shared" si="18"/>
        <v>32.370660496642934</v>
      </c>
      <c r="AB36" s="18">
        <f t="shared" si="18"/>
        <v>34.34769542166355</v>
      </c>
      <c r="AC36" s="18">
        <f t="shared" si="18"/>
        <v>34.94335748341781</v>
      </c>
      <c r="AD36" s="18">
        <f t="shared" si="18"/>
        <v>36.69364027262685</v>
      </c>
      <c r="AE36" s="18">
        <f t="shared" si="18"/>
        <v>39.52843067797162</v>
      </c>
      <c r="AF36" s="18">
        <f t="shared" si="18"/>
        <v>38.09132147264419</v>
      </c>
      <c r="AG36" s="18">
        <f t="shared" si="18"/>
        <v>36.99495852230162</v>
      </c>
      <c r="AH36" s="18">
        <f t="shared" si="18"/>
        <v>36.066780088268025</v>
      </c>
      <c r="AI36" s="18">
        <f t="shared" si="18"/>
        <v>38.167132774228264</v>
      </c>
      <c r="AJ36" s="18">
        <f t="shared" si="18"/>
        <v>40.41589196724633</v>
      </c>
      <c r="AK36" s="18">
        <f t="shared" si="18"/>
        <v>41.382711914365025</v>
      </c>
      <c r="AL36" s="18">
        <f t="shared" si="18"/>
        <v>36.20491590134732</v>
      </c>
      <c r="AM36" s="18">
        <f t="shared" si="18"/>
        <v>35.19376247800062</v>
      </c>
      <c r="AN36" s="18">
        <f t="shared" si="18"/>
        <v>33.892732903243235</v>
      </c>
      <c r="AO36" s="18">
        <f t="shared" si="18"/>
        <v>35.0083100406152</v>
      </c>
      <c r="AP36" s="18">
        <f t="shared" si="18"/>
        <v>33.336420912578234</v>
      </c>
      <c r="AQ36" s="18">
        <f t="shared" si="18"/>
        <v>31.981887841733258</v>
      </c>
      <c r="AR36" s="18">
        <f>SUM(AR34:AR35)</f>
        <v>29.660471371897447</v>
      </c>
      <c r="AS36" s="18"/>
      <c r="AT36" s="55">
        <f t="shared" si="13"/>
        <v>-0.07258534834852959</v>
      </c>
      <c r="AU36" s="55">
        <f>AR36/AK36-1</f>
        <v>-0.28326419415733073</v>
      </c>
    </row>
    <row r="37" spans="1:45" ht="12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8"/>
    </row>
    <row r="38" spans="1:50" ht="12">
      <c r="A38" s="5" t="s">
        <v>36</v>
      </c>
      <c r="C38" s="43" t="s">
        <v>0</v>
      </c>
      <c r="D38" s="43" t="s">
        <v>0</v>
      </c>
      <c r="E38" s="43" t="s">
        <v>0</v>
      </c>
      <c r="F38" s="43" t="s">
        <v>0</v>
      </c>
      <c r="G38" s="43" t="s">
        <v>0</v>
      </c>
      <c r="H38" s="43" t="s">
        <v>0</v>
      </c>
      <c r="I38" s="43" t="s">
        <v>0</v>
      </c>
      <c r="J38" s="43" t="s">
        <v>0</v>
      </c>
      <c r="K38" s="43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18">
        <v>0.214</v>
      </c>
      <c r="Q38" s="18">
        <v>6.775</v>
      </c>
      <c r="R38" s="18">
        <v>9.234</v>
      </c>
      <c r="S38" s="18">
        <v>12.559</v>
      </c>
      <c r="T38" s="18">
        <v>14.031</v>
      </c>
      <c r="U38" s="18">
        <v>14.796</v>
      </c>
      <c r="V38" s="18">
        <v>15.744</v>
      </c>
      <c r="W38" s="18">
        <v>16.044</v>
      </c>
      <c r="X38" s="18">
        <v>18.334</v>
      </c>
      <c r="Y38" s="18">
        <v>20.505</v>
      </c>
      <c r="Z38" s="18">
        <v>22.437</v>
      </c>
      <c r="AA38" s="18">
        <v>23.517</v>
      </c>
      <c r="AB38" s="18">
        <v>25.992</v>
      </c>
      <c r="AC38" s="18">
        <v>30.279</v>
      </c>
      <c r="AD38" s="18">
        <v>34.768</v>
      </c>
      <c r="AE38" s="18">
        <v>34.621</v>
      </c>
      <c r="AF38" s="18">
        <v>36.759</v>
      </c>
      <c r="AG38" s="18">
        <v>40.733</v>
      </c>
      <c r="AH38" s="18">
        <v>42.246</v>
      </c>
      <c r="AI38" s="18">
        <v>43.499</v>
      </c>
      <c r="AJ38" s="18">
        <v>46.627</v>
      </c>
      <c r="AK38" s="18">
        <v>48.488661087795</v>
      </c>
      <c r="AL38" s="18">
        <v>53.952731434125</v>
      </c>
      <c r="AM38" s="18">
        <v>54.18237825594</v>
      </c>
      <c r="AN38" s="18">
        <v>54.456624116505</v>
      </c>
      <c r="AO38" s="18"/>
      <c r="AP38" s="44"/>
      <c r="AQ38" s="18"/>
      <c r="AR38" s="18"/>
      <c r="AS38" s="18"/>
      <c r="AT38" s="18"/>
      <c r="AU38" s="18"/>
      <c r="AV38" s="18"/>
      <c r="AW38" s="18"/>
      <c r="AX38" s="18"/>
    </row>
    <row r="39" spans="1:50" ht="12">
      <c r="A39" s="5" t="s">
        <v>35</v>
      </c>
      <c r="C39" s="43" t="s">
        <v>0</v>
      </c>
      <c r="D39" s="43" t="s">
        <v>0</v>
      </c>
      <c r="E39" s="43" t="s">
        <v>0</v>
      </c>
      <c r="F39" s="43" t="s">
        <v>0</v>
      </c>
      <c r="G39" s="43" t="s">
        <v>0</v>
      </c>
      <c r="H39" s="43" t="s">
        <v>0</v>
      </c>
      <c r="I39" s="43" t="s">
        <v>0</v>
      </c>
      <c r="J39" s="43" t="s">
        <v>0</v>
      </c>
      <c r="K39" s="43" t="s">
        <v>0</v>
      </c>
      <c r="L39" s="43" t="s">
        <v>0</v>
      </c>
      <c r="M39" s="43" t="s">
        <v>0</v>
      </c>
      <c r="N39" s="43" t="s">
        <v>0</v>
      </c>
      <c r="O39" s="43" t="s">
        <v>0</v>
      </c>
      <c r="P39" s="18">
        <v>0.214</v>
      </c>
      <c r="Q39" s="18">
        <v>6.775</v>
      </c>
      <c r="R39" s="18">
        <v>9.234</v>
      </c>
      <c r="S39" s="18">
        <v>12.559</v>
      </c>
      <c r="T39" s="18">
        <v>14.031</v>
      </c>
      <c r="U39" s="18">
        <v>14.796</v>
      </c>
      <c r="V39" s="18">
        <v>15.744</v>
      </c>
      <c r="W39" s="18">
        <v>16.044</v>
      </c>
      <c r="X39" s="18">
        <v>18.334</v>
      </c>
      <c r="Y39" s="18">
        <v>20.505</v>
      </c>
      <c r="Z39" s="18">
        <v>22.437</v>
      </c>
      <c r="AA39" s="18">
        <v>23.517</v>
      </c>
      <c r="AB39" s="18">
        <v>25.992</v>
      </c>
      <c r="AC39" s="18">
        <v>30.279</v>
      </c>
      <c r="AD39" s="18">
        <v>34.768</v>
      </c>
      <c r="AE39" s="18">
        <v>34.621</v>
      </c>
      <c r="AF39" s="18">
        <v>36.759</v>
      </c>
      <c r="AG39" s="18">
        <v>40.733</v>
      </c>
      <c r="AH39" s="18">
        <v>42.246</v>
      </c>
      <c r="AI39" s="18">
        <v>43.499</v>
      </c>
      <c r="AJ39" s="18">
        <v>46.627</v>
      </c>
      <c r="AK39" s="18">
        <v>48.488661087795</v>
      </c>
      <c r="AL39" s="18">
        <v>53.952731434125</v>
      </c>
      <c r="AM39" s="18">
        <v>53.7145725672</v>
      </c>
      <c r="AN39" s="18">
        <v>54.737164812825</v>
      </c>
      <c r="AO39" s="18">
        <v>56.2851</v>
      </c>
      <c r="AP39" s="44"/>
      <c r="AQ39" s="18"/>
      <c r="AR39" s="18"/>
      <c r="AS39" s="18"/>
      <c r="AT39" s="18"/>
      <c r="AU39" s="18"/>
      <c r="AV39" s="18"/>
      <c r="AW39" s="18"/>
      <c r="AX39" s="18"/>
    </row>
    <row r="40" spans="1:50" ht="12">
      <c r="A40" s="5" t="s">
        <v>34</v>
      </c>
      <c r="C40" s="43" t="s">
        <v>0</v>
      </c>
      <c r="D40" s="43" t="s">
        <v>0</v>
      </c>
      <c r="E40" s="43" t="s">
        <v>0</v>
      </c>
      <c r="F40" s="43" t="s">
        <v>0</v>
      </c>
      <c r="G40" s="43" t="s">
        <v>0</v>
      </c>
      <c r="H40" s="43" t="s">
        <v>0</v>
      </c>
      <c r="I40" s="43" t="s">
        <v>0</v>
      </c>
      <c r="J40" s="43" t="s">
        <v>0</v>
      </c>
      <c r="K40" s="43" t="s">
        <v>0</v>
      </c>
      <c r="L40" s="43" t="s">
        <v>0</v>
      </c>
      <c r="M40" s="43" t="s">
        <v>0</v>
      </c>
      <c r="N40" s="43" t="s">
        <v>0</v>
      </c>
      <c r="O40" s="43" t="s">
        <v>0</v>
      </c>
      <c r="P40" s="18">
        <v>0.214</v>
      </c>
      <c r="Q40" s="18">
        <v>6.775</v>
      </c>
      <c r="R40" s="18">
        <v>9.234</v>
      </c>
      <c r="S40" s="18">
        <v>12.559</v>
      </c>
      <c r="T40" s="18">
        <v>14.031</v>
      </c>
      <c r="U40" s="18">
        <v>14.796</v>
      </c>
      <c r="V40" s="18">
        <v>15.744</v>
      </c>
      <c r="W40" s="18">
        <v>16.044</v>
      </c>
      <c r="X40" s="18">
        <v>18.334</v>
      </c>
      <c r="Y40" s="18">
        <v>20.505</v>
      </c>
      <c r="Z40" s="18">
        <v>22.437</v>
      </c>
      <c r="AA40" s="18">
        <v>23.517</v>
      </c>
      <c r="AB40" s="18">
        <v>25.992</v>
      </c>
      <c r="AC40" s="18">
        <v>30.279</v>
      </c>
      <c r="AD40" s="18">
        <v>34.768</v>
      </c>
      <c r="AE40" s="18">
        <v>34.621</v>
      </c>
      <c r="AF40" s="18">
        <v>36.759</v>
      </c>
      <c r="AG40" s="18">
        <v>40.733</v>
      </c>
      <c r="AH40" s="18">
        <v>42.246</v>
      </c>
      <c r="AI40" s="18">
        <v>43.499</v>
      </c>
      <c r="AJ40" s="18">
        <v>46.627</v>
      </c>
      <c r="AK40" s="18">
        <v>48.488661087795</v>
      </c>
      <c r="AL40" s="18">
        <v>54.975960808875</v>
      </c>
      <c r="AM40" s="18">
        <v>56.97030239595</v>
      </c>
      <c r="AN40" s="18">
        <v>58.13242591995</v>
      </c>
      <c r="AO40" s="18">
        <v>58.451933433555</v>
      </c>
      <c r="AP40" s="18">
        <v>56.3938422353424</v>
      </c>
      <c r="AQ40" s="18"/>
      <c r="AR40" s="18"/>
      <c r="AS40" s="18"/>
      <c r="AT40" s="18"/>
      <c r="AU40" s="18"/>
      <c r="AV40" s="18"/>
      <c r="AW40" s="18"/>
      <c r="AX40" s="18"/>
    </row>
    <row r="41" spans="1:50" ht="12">
      <c r="A41" s="5" t="s">
        <v>33</v>
      </c>
      <c r="C41" s="43" t="s">
        <v>0</v>
      </c>
      <c r="D41" s="43" t="s">
        <v>0</v>
      </c>
      <c r="E41" s="43" t="s">
        <v>0</v>
      </c>
      <c r="F41" s="43" t="s">
        <v>0</v>
      </c>
      <c r="G41" s="43" t="s">
        <v>0</v>
      </c>
      <c r="H41" s="43" t="s">
        <v>0</v>
      </c>
      <c r="I41" s="43" t="s">
        <v>0</v>
      </c>
      <c r="J41" s="43" t="s">
        <v>0</v>
      </c>
      <c r="K41" s="43" t="s">
        <v>0</v>
      </c>
      <c r="L41" s="43" t="s">
        <v>0</v>
      </c>
      <c r="M41" s="43" t="s">
        <v>0</v>
      </c>
      <c r="N41" s="43" t="s">
        <v>0</v>
      </c>
      <c r="O41" s="43" t="s">
        <v>0</v>
      </c>
      <c r="P41" s="18">
        <v>0.214</v>
      </c>
      <c r="Q41" s="18">
        <v>6.775</v>
      </c>
      <c r="R41" s="18">
        <v>9.234</v>
      </c>
      <c r="S41" s="18">
        <v>12.559</v>
      </c>
      <c r="T41" s="18">
        <v>14.031</v>
      </c>
      <c r="U41" s="18">
        <v>14.796</v>
      </c>
      <c r="V41" s="18">
        <v>15.744</v>
      </c>
      <c r="W41" s="18">
        <v>16.044</v>
      </c>
      <c r="X41" s="18">
        <v>18.334</v>
      </c>
      <c r="Y41" s="18">
        <v>20.505</v>
      </c>
      <c r="Z41" s="18">
        <v>22.437</v>
      </c>
      <c r="AA41" s="18">
        <v>23.517</v>
      </c>
      <c r="AB41" s="18">
        <v>25.992</v>
      </c>
      <c r="AC41" s="18">
        <v>30.279</v>
      </c>
      <c r="AD41" s="18">
        <v>34.768</v>
      </c>
      <c r="AE41" s="18">
        <v>34.621</v>
      </c>
      <c r="AF41" s="18">
        <v>36.759</v>
      </c>
      <c r="AG41" s="18">
        <v>40.733</v>
      </c>
      <c r="AH41" s="18">
        <v>42.246</v>
      </c>
      <c r="AI41" s="18">
        <v>43.499</v>
      </c>
      <c r="AJ41" s="18">
        <v>46.627</v>
      </c>
      <c r="AK41" s="18">
        <v>48.488661087795</v>
      </c>
      <c r="AL41" s="18">
        <v>54.975960808875</v>
      </c>
      <c r="AM41" s="18">
        <v>56.97030239595</v>
      </c>
      <c r="AN41" s="18">
        <v>58.13242591995</v>
      </c>
      <c r="AO41" s="18">
        <v>58.218744173805</v>
      </c>
      <c r="AP41" s="18">
        <v>57.67715893239</v>
      </c>
      <c r="AQ41" s="18">
        <v>59.82005354625</v>
      </c>
      <c r="AR41" s="18"/>
      <c r="AS41" s="18"/>
      <c r="AT41" s="18"/>
      <c r="AU41" s="18"/>
      <c r="AV41" s="18"/>
      <c r="AW41" s="18"/>
      <c r="AX41" s="18"/>
    </row>
    <row r="42" spans="1:50" ht="12">
      <c r="A42" s="5" t="s">
        <v>32</v>
      </c>
      <c r="C42" s="43" t="s">
        <v>0</v>
      </c>
      <c r="D42" s="43" t="s">
        <v>0</v>
      </c>
      <c r="E42" s="43" t="s">
        <v>0</v>
      </c>
      <c r="F42" s="43" t="s">
        <v>0</v>
      </c>
      <c r="G42" s="43" t="s">
        <v>0</v>
      </c>
      <c r="H42" s="43" t="s">
        <v>0</v>
      </c>
      <c r="I42" s="43" t="s">
        <v>0</v>
      </c>
      <c r="J42" s="43" t="s">
        <v>0</v>
      </c>
      <c r="K42" s="43" t="s">
        <v>0</v>
      </c>
      <c r="L42" s="43" t="s">
        <v>0</v>
      </c>
      <c r="M42" s="43" t="s">
        <v>0</v>
      </c>
      <c r="N42" s="43" t="s">
        <v>0</v>
      </c>
      <c r="O42" s="43" t="s">
        <v>0</v>
      </c>
      <c r="P42" s="18">
        <v>0.214</v>
      </c>
      <c r="Q42" s="18">
        <v>6.775</v>
      </c>
      <c r="R42" s="18">
        <v>9.234</v>
      </c>
      <c r="S42" s="18">
        <v>12.559</v>
      </c>
      <c r="T42" s="18">
        <v>14.031</v>
      </c>
      <c r="U42" s="18">
        <v>14.796</v>
      </c>
      <c r="V42" s="18">
        <v>15.744</v>
      </c>
      <c r="W42" s="18">
        <v>16.044</v>
      </c>
      <c r="X42" s="18">
        <v>18.334</v>
      </c>
      <c r="Y42" s="18">
        <v>20.505</v>
      </c>
      <c r="Z42" s="18">
        <v>22.437</v>
      </c>
      <c r="AA42" s="18">
        <v>23.517</v>
      </c>
      <c r="AB42" s="18">
        <v>25.992</v>
      </c>
      <c r="AC42" s="18">
        <v>30.279</v>
      </c>
      <c r="AD42" s="18">
        <v>34.768</v>
      </c>
      <c r="AE42" s="18">
        <v>34.621</v>
      </c>
      <c r="AF42" s="18">
        <v>36.759</v>
      </c>
      <c r="AG42" s="18">
        <v>40.733</v>
      </c>
      <c r="AH42" s="18">
        <v>42.246</v>
      </c>
      <c r="AI42" s="18">
        <v>43.499</v>
      </c>
      <c r="AJ42" s="18">
        <v>46.627</v>
      </c>
      <c r="AK42" s="18">
        <v>48.488661087795</v>
      </c>
      <c r="AL42" s="18">
        <v>54.975960808875</v>
      </c>
      <c r="AM42" s="18">
        <v>56.97030239595</v>
      </c>
      <c r="AN42" s="18">
        <v>58.13242591995</v>
      </c>
      <c r="AO42" s="18">
        <v>58.218744173805</v>
      </c>
      <c r="AP42" s="18">
        <v>57.67715893239</v>
      </c>
      <c r="AQ42" s="18">
        <v>56.34764884467</v>
      </c>
      <c r="AR42" s="18">
        <v>55.61505229158</v>
      </c>
      <c r="AS42" s="18"/>
      <c r="AT42" s="55">
        <f>AR42/AQ42-1</f>
        <v>-0.013001368612725939</v>
      </c>
      <c r="AU42" s="55">
        <f>AR42/AO42-1</f>
        <v>-0.04472257035383642</v>
      </c>
      <c r="AV42" s="18"/>
      <c r="AW42" s="18"/>
      <c r="AX42" s="18"/>
    </row>
    <row r="43" spans="1:45" ht="12">
      <c r="A43" s="3" t="s">
        <v>18</v>
      </c>
      <c r="B43" s="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>
        <f aca="true" t="shared" si="19" ref="P43:AN43">P39-P38</f>
        <v>0</v>
      </c>
      <c r="Q43" s="33">
        <f t="shared" si="19"/>
        <v>0</v>
      </c>
      <c r="R43" s="33">
        <f t="shared" si="19"/>
        <v>0</v>
      </c>
      <c r="S43" s="33">
        <f t="shared" si="19"/>
        <v>0</v>
      </c>
      <c r="T43" s="33">
        <f t="shared" si="19"/>
        <v>0</v>
      </c>
      <c r="U43" s="33">
        <f t="shared" si="19"/>
        <v>0</v>
      </c>
      <c r="V43" s="33">
        <f t="shared" si="19"/>
        <v>0</v>
      </c>
      <c r="W43" s="33">
        <f t="shared" si="19"/>
        <v>0</v>
      </c>
      <c r="X43" s="33">
        <f t="shared" si="19"/>
        <v>0</v>
      </c>
      <c r="Y43" s="33">
        <f t="shared" si="19"/>
        <v>0</v>
      </c>
      <c r="Z43" s="33">
        <f t="shared" si="19"/>
        <v>0</v>
      </c>
      <c r="AA43" s="33">
        <f t="shared" si="19"/>
        <v>0</v>
      </c>
      <c r="AB43" s="33">
        <f t="shared" si="19"/>
        <v>0</v>
      </c>
      <c r="AC43" s="33">
        <f t="shared" si="19"/>
        <v>0</v>
      </c>
      <c r="AD43" s="33">
        <f t="shared" si="19"/>
        <v>0</v>
      </c>
      <c r="AE43" s="33">
        <f t="shared" si="19"/>
        <v>0</v>
      </c>
      <c r="AF43" s="33">
        <f t="shared" si="19"/>
        <v>0</v>
      </c>
      <c r="AG43" s="33">
        <f t="shared" si="19"/>
        <v>0</v>
      </c>
      <c r="AH43" s="33">
        <f t="shared" si="19"/>
        <v>0</v>
      </c>
      <c r="AI43" s="33">
        <f t="shared" si="19"/>
        <v>0</v>
      </c>
      <c r="AJ43" s="33">
        <f t="shared" si="19"/>
        <v>0</v>
      </c>
      <c r="AK43" s="33">
        <f t="shared" si="19"/>
        <v>0</v>
      </c>
      <c r="AL43" s="33">
        <f t="shared" si="19"/>
        <v>0</v>
      </c>
      <c r="AM43" s="33">
        <f t="shared" si="19"/>
        <v>-0.4678056887400004</v>
      </c>
      <c r="AN43" s="33">
        <f t="shared" si="19"/>
        <v>0.2805406963200028</v>
      </c>
      <c r="AO43" s="34"/>
      <c r="AP43" s="34"/>
      <c r="AQ43" s="34"/>
      <c r="AR43" s="34"/>
      <c r="AS43" s="11"/>
    </row>
    <row r="44" spans="1:45" ht="12">
      <c r="A44" s="3" t="s">
        <v>14</v>
      </c>
      <c r="B44" s="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>
        <f aca="true" t="shared" si="20" ref="P44:AN44">P40-P39</f>
        <v>0</v>
      </c>
      <c r="Q44" s="33">
        <f t="shared" si="20"/>
        <v>0</v>
      </c>
      <c r="R44" s="33">
        <f t="shared" si="20"/>
        <v>0</v>
      </c>
      <c r="S44" s="33">
        <f t="shared" si="20"/>
        <v>0</v>
      </c>
      <c r="T44" s="33">
        <f t="shared" si="20"/>
        <v>0</v>
      </c>
      <c r="U44" s="33">
        <f t="shared" si="20"/>
        <v>0</v>
      </c>
      <c r="V44" s="33">
        <f t="shared" si="20"/>
        <v>0</v>
      </c>
      <c r="W44" s="33">
        <f t="shared" si="20"/>
        <v>0</v>
      </c>
      <c r="X44" s="33">
        <f t="shared" si="20"/>
        <v>0</v>
      </c>
      <c r="Y44" s="33">
        <f t="shared" si="20"/>
        <v>0</v>
      </c>
      <c r="Z44" s="33">
        <f t="shared" si="20"/>
        <v>0</v>
      </c>
      <c r="AA44" s="33">
        <f t="shared" si="20"/>
        <v>0</v>
      </c>
      <c r="AB44" s="33">
        <f t="shared" si="20"/>
        <v>0</v>
      </c>
      <c r="AC44" s="33">
        <f t="shared" si="20"/>
        <v>0</v>
      </c>
      <c r="AD44" s="33">
        <f t="shared" si="20"/>
        <v>0</v>
      </c>
      <c r="AE44" s="33">
        <f t="shared" si="20"/>
        <v>0</v>
      </c>
      <c r="AF44" s="33">
        <f t="shared" si="20"/>
        <v>0</v>
      </c>
      <c r="AG44" s="33">
        <f t="shared" si="20"/>
        <v>0</v>
      </c>
      <c r="AH44" s="33">
        <f t="shared" si="20"/>
        <v>0</v>
      </c>
      <c r="AI44" s="33">
        <f t="shared" si="20"/>
        <v>0</v>
      </c>
      <c r="AJ44" s="33">
        <f t="shared" si="20"/>
        <v>0</v>
      </c>
      <c r="AK44" s="33">
        <f t="shared" si="20"/>
        <v>0</v>
      </c>
      <c r="AL44" s="33">
        <f t="shared" si="20"/>
        <v>1.0232293747500023</v>
      </c>
      <c r="AM44" s="33">
        <f t="shared" si="20"/>
        <v>3.255729828749999</v>
      </c>
      <c r="AN44" s="33">
        <f t="shared" si="20"/>
        <v>3.395261107125002</v>
      </c>
      <c r="AO44" s="33">
        <f>AO40-AO39</f>
        <v>2.1668334335549986</v>
      </c>
      <c r="AP44" s="33"/>
      <c r="AQ44" s="33"/>
      <c r="AR44" s="36"/>
      <c r="AS44" s="2"/>
    </row>
    <row r="45" spans="1:45" ht="12">
      <c r="A45" s="3" t="s">
        <v>15</v>
      </c>
      <c r="B45" s="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>
        <f aca="true" t="shared" si="21" ref="P45:AN45">P41-P40</f>
        <v>0</v>
      </c>
      <c r="Q45" s="33">
        <f t="shared" si="21"/>
        <v>0</v>
      </c>
      <c r="R45" s="33">
        <f t="shared" si="21"/>
        <v>0</v>
      </c>
      <c r="S45" s="33">
        <f t="shared" si="21"/>
        <v>0</v>
      </c>
      <c r="T45" s="33">
        <f t="shared" si="21"/>
        <v>0</v>
      </c>
      <c r="U45" s="33">
        <f t="shared" si="21"/>
        <v>0</v>
      </c>
      <c r="V45" s="33">
        <f t="shared" si="21"/>
        <v>0</v>
      </c>
      <c r="W45" s="33">
        <f t="shared" si="21"/>
        <v>0</v>
      </c>
      <c r="X45" s="33">
        <f t="shared" si="21"/>
        <v>0</v>
      </c>
      <c r="Y45" s="33">
        <f t="shared" si="21"/>
        <v>0</v>
      </c>
      <c r="Z45" s="33">
        <f t="shared" si="21"/>
        <v>0</v>
      </c>
      <c r="AA45" s="33">
        <f t="shared" si="21"/>
        <v>0</v>
      </c>
      <c r="AB45" s="33">
        <f t="shared" si="21"/>
        <v>0</v>
      </c>
      <c r="AC45" s="33">
        <f t="shared" si="21"/>
        <v>0</v>
      </c>
      <c r="AD45" s="33">
        <f t="shared" si="21"/>
        <v>0</v>
      </c>
      <c r="AE45" s="33">
        <f t="shared" si="21"/>
        <v>0</v>
      </c>
      <c r="AF45" s="33">
        <f t="shared" si="21"/>
        <v>0</v>
      </c>
      <c r="AG45" s="33">
        <f t="shared" si="21"/>
        <v>0</v>
      </c>
      <c r="AH45" s="33">
        <f t="shared" si="21"/>
        <v>0</v>
      </c>
      <c r="AI45" s="33">
        <f t="shared" si="21"/>
        <v>0</v>
      </c>
      <c r="AJ45" s="33">
        <f t="shared" si="21"/>
        <v>0</v>
      </c>
      <c r="AK45" s="33">
        <f t="shared" si="21"/>
        <v>0</v>
      </c>
      <c r="AL45" s="33">
        <f t="shared" si="21"/>
        <v>0</v>
      </c>
      <c r="AM45" s="33">
        <f t="shared" si="21"/>
        <v>0</v>
      </c>
      <c r="AN45" s="33">
        <f t="shared" si="21"/>
        <v>0</v>
      </c>
      <c r="AO45" s="33">
        <f>AO41-AO40</f>
        <v>-0.2331892597499987</v>
      </c>
      <c r="AP45" s="33">
        <f>AP41-AP40</f>
        <v>1.2833166970476029</v>
      </c>
      <c r="AQ45" s="33"/>
      <c r="AR45" s="33"/>
      <c r="AS45" s="38"/>
    </row>
    <row r="46" spans="1:45" ht="12">
      <c r="A46" s="39" t="s">
        <v>16</v>
      </c>
      <c r="B46" s="3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>
        <f aca="true" t="shared" si="22" ref="P46:AN46">P42-P41</f>
        <v>0</v>
      </c>
      <c r="Q46" s="33">
        <f t="shared" si="22"/>
        <v>0</v>
      </c>
      <c r="R46" s="33">
        <f t="shared" si="22"/>
        <v>0</v>
      </c>
      <c r="S46" s="33">
        <f t="shared" si="22"/>
        <v>0</v>
      </c>
      <c r="T46" s="33">
        <f t="shared" si="22"/>
        <v>0</v>
      </c>
      <c r="U46" s="33">
        <f t="shared" si="22"/>
        <v>0</v>
      </c>
      <c r="V46" s="33">
        <f t="shared" si="22"/>
        <v>0</v>
      </c>
      <c r="W46" s="33">
        <f t="shared" si="22"/>
        <v>0</v>
      </c>
      <c r="X46" s="33">
        <f t="shared" si="22"/>
        <v>0</v>
      </c>
      <c r="Y46" s="33">
        <f t="shared" si="22"/>
        <v>0</v>
      </c>
      <c r="Z46" s="33">
        <f t="shared" si="22"/>
        <v>0</v>
      </c>
      <c r="AA46" s="33">
        <f t="shared" si="22"/>
        <v>0</v>
      </c>
      <c r="AB46" s="33">
        <f t="shared" si="22"/>
        <v>0</v>
      </c>
      <c r="AC46" s="33">
        <f t="shared" si="22"/>
        <v>0</v>
      </c>
      <c r="AD46" s="33">
        <f t="shared" si="22"/>
        <v>0</v>
      </c>
      <c r="AE46" s="33">
        <f t="shared" si="22"/>
        <v>0</v>
      </c>
      <c r="AF46" s="33">
        <f t="shared" si="22"/>
        <v>0</v>
      </c>
      <c r="AG46" s="33">
        <f t="shared" si="22"/>
        <v>0</v>
      </c>
      <c r="AH46" s="33">
        <f t="shared" si="22"/>
        <v>0</v>
      </c>
      <c r="AI46" s="33">
        <f t="shared" si="22"/>
        <v>0</v>
      </c>
      <c r="AJ46" s="33">
        <f t="shared" si="22"/>
        <v>0</v>
      </c>
      <c r="AK46" s="33">
        <f t="shared" si="22"/>
        <v>0</v>
      </c>
      <c r="AL46" s="33">
        <f t="shared" si="22"/>
        <v>0</v>
      </c>
      <c r="AM46" s="33">
        <f t="shared" si="22"/>
        <v>0</v>
      </c>
      <c r="AN46" s="33">
        <f t="shared" si="22"/>
        <v>0</v>
      </c>
      <c r="AO46" s="33">
        <f>AO42-AO41</f>
        <v>0</v>
      </c>
      <c r="AP46" s="33">
        <f>AP42-AP41</f>
        <v>0</v>
      </c>
      <c r="AQ46" s="33">
        <f>AQ42-AQ41</f>
        <v>-3.472404701580004</v>
      </c>
      <c r="AR46" s="33"/>
      <c r="AS46" s="38"/>
    </row>
    <row r="47" spans="1:45" ht="12">
      <c r="A47" s="39"/>
      <c r="B47" s="39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8"/>
    </row>
    <row r="48" spans="1:47" ht="12">
      <c r="A48" s="10" t="s">
        <v>71</v>
      </c>
      <c r="B48" s="32" t="s">
        <v>45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>
        <f aca="true" t="shared" si="23" ref="AG48:AQ48">AG139*365/39200</f>
        <v>40.662196288822905</v>
      </c>
      <c r="AH48" s="18">
        <f t="shared" si="23"/>
        <v>42.28787862244898</v>
      </c>
      <c r="AI48" s="18">
        <f t="shared" si="23"/>
        <v>43.53739418367348</v>
      </c>
      <c r="AJ48" s="18">
        <f t="shared" si="23"/>
        <v>46.67307265306122</v>
      </c>
      <c r="AK48" s="18">
        <f t="shared" si="23"/>
        <v>48.38498431749749</v>
      </c>
      <c r="AL48" s="18">
        <f t="shared" si="23"/>
        <v>53.980420918367344</v>
      </c>
      <c r="AM48" s="18">
        <f t="shared" si="23"/>
        <v>53.7673418367347</v>
      </c>
      <c r="AN48" s="18">
        <f t="shared" si="23"/>
        <v>54.79092632653061</v>
      </c>
      <c r="AO48" s="18">
        <f t="shared" si="23"/>
        <v>54.82054565281031</v>
      </c>
      <c r="AP48" s="18">
        <f t="shared" si="23"/>
        <v>54.06518306122449</v>
      </c>
      <c r="AQ48" s="18">
        <f t="shared" si="23"/>
        <v>55.21625</v>
      </c>
      <c r="AR48" s="18">
        <f>AR139*365/39200</f>
        <v>55.22947551020408</v>
      </c>
      <c r="AS48" s="18"/>
      <c r="AT48" s="55">
        <f>AR48/AQ48-1</f>
        <v>0.00023952206468358384</v>
      </c>
      <c r="AU48" s="55">
        <f>AR48/AO48-1</f>
        <v>0.007459426981694106</v>
      </c>
    </row>
    <row r="49" spans="1:45" ht="12">
      <c r="A49" s="39" t="s">
        <v>46</v>
      </c>
      <c r="B49" s="2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27"/>
      <c r="AG49" s="33">
        <f aca="true" t="shared" si="24" ref="AG49:AQ49">AG48-AG42</f>
        <v>-0.07080371117709205</v>
      </c>
      <c r="AH49" s="33">
        <f t="shared" si="24"/>
        <v>0.041878622448976444</v>
      </c>
      <c r="AI49" s="33">
        <f t="shared" si="24"/>
        <v>0.03839418367347491</v>
      </c>
      <c r="AJ49" s="33">
        <f t="shared" si="24"/>
        <v>0.04607265306121633</v>
      </c>
      <c r="AK49" s="33">
        <f t="shared" si="24"/>
        <v>-0.10367677029751121</v>
      </c>
      <c r="AL49" s="33">
        <f t="shared" si="24"/>
        <v>-0.9955398905076578</v>
      </c>
      <c r="AM49" s="33">
        <f t="shared" si="24"/>
        <v>-3.202960559215299</v>
      </c>
      <c r="AN49" s="33">
        <f t="shared" si="24"/>
        <v>-3.3414995934193925</v>
      </c>
      <c r="AO49" s="33">
        <f t="shared" si="24"/>
        <v>-3.39819852099469</v>
      </c>
      <c r="AP49" s="33">
        <f t="shared" si="24"/>
        <v>-3.6119758711655123</v>
      </c>
      <c r="AQ49" s="33">
        <f t="shared" si="24"/>
        <v>-1.1313988446699952</v>
      </c>
      <c r="AR49" s="33">
        <f>AR48-AR42</f>
        <v>-0.3855767813759172</v>
      </c>
      <c r="AS49" s="56"/>
    </row>
    <row r="50" spans="1:45" ht="12">
      <c r="A50" s="39"/>
      <c r="B50" s="39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8"/>
    </row>
    <row r="51" spans="1:48" ht="12">
      <c r="A51" s="5" t="s">
        <v>63</v>
      </c>
      <c r="B51" s="21" t="s">
        <v>62</v>
      </c>
      <c r="C51" s="33"/>
      <c r="D51" s="33" t="s">
        <v>12</v>
      </c>
      <c r="E51" s="33" t="s">
        <v>12</v>
      </c>
      <c r="F51" s="18">
        <f aca="true" t="shared" si="25" ref="F51:AQ51">F141/39200</f>
        <v>0.08130102040816327</v>
      </c>
      <c r="G51" s="18">
        <f t="shared" si="25"/>
        <v>0.0736734693877551</v>
      </c>
      <c r="H51" s="18">
        <f t="shared" si="25"/>
        <v>0.14982142857142858</v>
      </c>
      <c r="I51" s="18">
        <f t="shared" si="25"/>
        <v>0.551045918367347</v>
      </c>
      <c r="J51" s="18">
        <f t="shared" si="25"/>
        <v>0.5550765306122449</v>
      </c>
      <c r="K51" s="18">
        <f t="shared" si="25"/>
        <v>2.171862244897959</v>
      </c>
      <c r="L51" s="18">
        <f t="shared" si="25"/>
        <v>2.694158163265306</v>
      </c>
      <c r="M51" s="18">
        <f t="shared" si="25"/>
        <v>2.3757397959183675</v>
      </c>
      <c r="N51" s="18">
        <f t="shared" si="25"/>
        <v>2.1598979591836733</v>
      </c>
      <c r="O51" s="18">
        <f t="shared" si="25"/>
        <v>2.897066326530612</v>
      </c>
      <c r="P51" s="18">
        <f t="shared" si="25"/>
        <v>4.015535714285714</v>
      </c>
      <c r="Q51" s="18">
        <f t="shared" si="25"/>
        <v>6.937831632653062</v>
      </c>
      <c r="R51" s="18">
        <f t="shared" si="25"/>
        <v>8.80951530612245</v>
      </c>
      <c r="S51" s="18">
        <f t="shared" si="25"/>
        <v>10.614795918367347</v>
      </c>
      <c r="T51" s="18">
        <f t="shared" si="25"/>
        <v>11.661045918367346</v>
      </c>
      <c r="U51" s="18">
        <f t="shared" si="25"/>
        <v>11.822091836734694</v>
      </c>
      <c r="V51" s="18">
        <f t="shared" si="25"/>
        <v>12.579897959183674</v>
      </c>
      <c r="W51" s="18">
        <f t="shared" si="25"/>
        <v>12.81984693877551</v>
      </c>
      <c r="X51" s="18">
        <f t="shared" si="25"/>
        <v>13.951428571428572</v>
      </c>
      <c r="Y51" s="18">
        <f t="shared" si="25"/>
        <v>15.148316326530612</v>
      </c>
      <c r="Z51" s="18">
        <f t="shared" si="25"/>
        <v>18.26341836734694</v>
      </c>
      <c r="AA51" s="18">
        <f t="shared" si="25"/>
        <v>20.825714285714287</v>
      </c>
      <c r="AB51" s="18">
        <f t="shared" si="25"/>
        <v>24.805714285714284</v>
      </c>
      <c r="AC51" s="18">
        <f t="shared" si="25"/>
        <v>30.309234693877553</v>
      </c>
      <c r="AD51" s="18">
        <f t="shared" si="25"/>
        <v>34.80219387755102</v>
      </c>
      <c r="AE51" s="18">
        <f t="shared" si="25"/>
        <v>34.65561224489796</v>
      </c>
      <c r="AF51" s="18">
        <f t="shared" si="25"/>
        <v>36.79579081632653</v>
      </c>
      <c r="AG51" s="18">
        <f t="shared" si="25"/>
        <v>40.77359693877551</v>
      </c>
      <c r="AH51" s="18">
        <f t="shared" si="25"/>
        <v>42.287882653061224</v>
      </c>
      <c r="AI51" s="18">
        <f t="shared" si="25"/>
        <v>43.54198979591837</v>
      </c>
      <c r="AJ51" s="18">
        <f t="shared" si="25"/>
        <v>46.67311224489796</v>
      </c>
      <c r="AK51" s="18">
        <f t="shared" si="25"/>
        <v>48.517576530612246</v>
      </c>
      <c r="AL51" s="18">
        <f t="shared" si="25"/>
        <v>54.00576530612245</v>
      </c>
      <c r="AM51" s="18">
        <f t="shared" si="25"/>
        <v>53.76734693877551</v>
      </c>
      <c r="AN51" s="18">
        <f t="shared" si="25"/>
        <v>54.79094387755102</v>
      </c>
      <c r="AO51" s="18">
        <f t="shared" si="25"/>
        <v>54.97073979591837</v>
      </c>
      <c r="AP51" s="18">
        <f t="shared" si="25"/>
        <v>54.06517857142857</v>
      </c>
      <c r="AQ51" s="18">
        <f t="shared" si="25"/>
        <v>55.09012755102041</v>
      </c>
      <c r="AR51" s="18"/>
      <c r="AS51" s="38"/>
      <c r="AT51" s="57"/>
      <c r="AV51" s="58" t="s">
        <v>58</v>
      </c>
    </row>
    <row r="52" spans="1:45" ht="12">
      <c r="A52" s="21" t="s">
        <v>64</v>
      </c>
      <c r="B52" s="39"/>
      <c r="C52" s="33"/>
      <c r="D52" s="33" t="s">
        <v>12</v>
      </c>
      <c r="E52" s="33" t="s">
        <v>12</v>
      </c>
      <c r="F52" s="33" t="s">
        <v>12</v>
      </c>
      <c r="G52" s="33" t="s">
        <v>12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8"/>
    </row>
    <row r="53" spans="1:45" ht="12">
      <c r="A53" s="21" t="s">
        <v>65</v>
      </c>
      <c r="B53" s="39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8"/>
    </row>
    <row r="54" spans="1:45" ht="12">
      <c r="A54" s="39" t="s">
        <v>57</v>
      </c>
      <c r="B54" s="39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>
        <f aca="true" t="shared" si="26" ref="P54:AQ54">P51-P42</f>
        <v>3.801535714285714</v>
      </c>
      <c r="Q54" s="33">
        <f t="shared" si="26"/>
        <v>0.16283163265306122</v>
      </c>
      <c r="R54" s="33">
        <f t="shared" si="26"/>
        <v>-0.4244846938775506</v>
      </c>
      <c r="S54" s="33">
        <f t="shared" si="26"/>
        <v>-1.9442040816326518</v>
      </c>
      <c r="T54" s="33">
        <f t="shared" si="26"/>
        <v>-2.3699540816326543</v>
      </c>
      <c r="U54" s="33">
        <f t="shared" si="26"/>
        <v>-2.973908163265305</v>
      </c>
      <c r="V54" s="33">
        <f t="shared" si="26"/>
        <v>-3.164102040816326</v>
      </c>
      <c r="W54" s="33">
        <f t="shared" si="26"/>
        <v>-3.2241530612244897</v>
      </c>
      <c r="X54" s="33">
        <f t="shared" si="26"/>
        <v>-4.382571428571428</v>
      </c>
      <c r="Y54" s="33">
        <f t="shared" si="26"/>
        <v>-5.356683673469387</v>
      </c>
      <c r="Z54" s="33">
        <f t="shared" si="26"/>
        <v>-4.173581632653061</v>
      </c>
      <c r="AA54" s="33">
        <f t="shared" si="26"/>
        <v>-2.691285714285712</v>
      </c>
      <c r="AB54" s="33">
        <f t="shared" si="26"/>
        <v>-1.1862857142857166</v>
      </c>
      <c r="AC54" s="33">
        <f t="shared" si="26"/>
        <v>0.030234693877552843</v>
      </c>
      <c r="AD54" s="33">
        <f t="shared" si="26"/>
        <v>0.03419387755101866</v>
      </c>
      <c r="AE54" s="33">
        <f t="shared" si="26"/>
        <v>0.03461224489795711</v>
      </c>
      <c r="AF54" s="33">
        <f t="shared" si="26"/>
        <v>0.03679081632652981</v>
      </c>
      <c r="AG54" s="33">
        <f t="shared" si="26"/>
        <v>0.04059693877551496</v>
      </c>
      <c r="AH54" s="33">
        <f t="shared" si="26"/>
        <v>0.041882653061222186</v>
      </c>
      <c r="AI54" s="33">
        <f t="shared" si="26"/>
        <v>0.04298979591836627</v>
      </c>
      <c r="AJ54" s="33">
        <f t="shared" si="26"/>
        <v>0.04611224489795518</v>
      </c>
      <c r="AK54" s="33">
        <f t="shared" si="26"/>
        <v>0.028915442817243786</v>
      </c>
      <c r="AL54" s="33">
        <f t="shared" si="26"/>
        <v>-0.9701955027525528</v>
      </c>
      <c r="AM54" s="33">
        <f t="shared" si="26"/>
        <v>-3.2029554571744896</v>
      </c>
      <c r="AN54" s="33">
        <f t="shared" si="26"/>
        <v>-3.3414820423989795</v>
      </c>
      <c r="AO54" s="33">
        <f t="shared" si="26"/>
        <v>-3.2480043778866303</v>
      </c>
      <c r="AP54" s="33">
        <f t="shared" si="26"/>
        <v>-3.6119803609614323</v>
      </c>
      <c r="AQ54" s="33">
        <f t="shared" si="26"/>
        <v>-1.2575212936495888</v>
      </c>
      <c r="AR54" s="33"/>
      <c r="AS54" s="38"/>
    </row>
    <row r="55" spans="1:48" ht="12">
      <c r="A55" s="39" t="s">
        <v>72</v>
      </c>
      <c r="B55" s="3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>
        <f aca="true" t="shared" si="27" ref="AG55:AQ55">AG51-AG48</f>
        <v>0.11140064995260701</v>
      </c>
      <c r="AH55" s="33">
        <f t="shared" si="27"/>
        <v>4.030612245742304E-06</v>
      </c>
      <c r="AI55" s="33">
        <f t="shared" si="27"/>
        <v>0.004595612244891356</v>
      </c>
      <c r="AJ55" s="33">
        <f t="shared" si="27"/>
        <v>3.959183673885036E-05</v>
      </c>
      <c r="AK55" s="33">
        <f t="shared" si="27"/>
        <v>0.132592213114755</v>
      </c>
      <c r="AL55" s="33">
        <f t="shared" si="27"/>
        <v>0.025344387755104947</v>
      </c>
      <c r="AM55" s="33">
        <f t="shared" si="27"/>
        <v>5.1020408093904734E-06</v>
      </c>
      <c r="AN55" s="33">
        <f t="shared" si="27"/>
        <v>1.7551020413009155E-05</v>
      </c>
      <c r="AO55" s="33">
        <f t="shared" si="27"/>
        <v>0.15019414310805956</v>
      </c>
      <c r="AP55" s="33">
        <f t="shared" si="27"/>
        <v>-4.489795919937478E-06</v>
      </c>
      <c r="AQ55" s="33">
        <f t="shared" si="27"/>
        <v>-0.12612244897959357</v>
      </c>
      <c r="AR55" s="33"/>
      <c r="AS55" s="38"/>
      <c r="AV55" s="58" t="s">
        <v>74</v>
      </c>
    </row>
    <row r="57" spans="1:48" ht="12">
      <c r="A57" s="5" t="s">
        <v>29</v>
      </c>
      <c r="AB57" s="26"/>
      <c r="AC57" s="26"/>
      <c r="AD57" s="26"/>
      <c r="AE57" s="26"/>
      <c r="AF57" s="26"/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48">
        <v>0.04818448800000001</v>
      </c>
      <c r="AN57" s="48">
        <v>0.10951020000000002</v>
      </c>
      <c r="AO57" s="48">
        <v>0.19711836</v>
      </c>
      <c r="AP57" s="48">
        <v>0.249683256</v>
      </c>
      <c r="AQ57" s="48">
        <v>0.09676501288767124</v>
      </c>
      <c r="AR57" s="25"/>
      <c r="AS57" s="25"/>
      <c r="AT57" s="25"/>
      <c r="AU57" s="25"/>
      <c r="AV57" s="26"/>
    </row>
    <row r="58" spans="1:48" ht="12">
      <c r="A58" s="5" t="s">
        <v>30</v>
      </c>
      <c r="AB58" s="26"/>
      <c r="AC58" s="26"/>
      <c r="AD58" s="26"/>
      <c r="AE58" s="26"/>
      <c r="AF58" s="26"/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0.04818448800000001</v>
      </c>
      <c r="AN58" s="49">
        <v>0.10951020000000002</v>
      </c>
      <c r="AO58" s="49">
        <v>0.19711836</v>
      </c>
      <c r="AP58" s="49">
        <v>0.19711836</v>
      </c>
      <c r="AQ58" s="49">
        <v>0.10292278643506848</v>
      </c>
      <c r="AR58" s="25">
        <v>0.09676501288767124</v>
      </c>
      <c r="AS58" s="25"/>
      <c r="AT58" s="55">
        <f>AR58/AQ58-1</f>
        <v>-0.05982905982905973</v>
      </c>
      <c r="AU58" s="55">
        <f>AR58/AP58-1</f>
        <v>-0.5091019786910198</v>
      </c>
      <c r="AV58" s="26"/>
    </row>
    <row r="59" spans="1:47" ht="12">
      <c r="A59" s="54" t="s">
        <v>31</v>
      </c>
      <c r="B59" s="54"/>
      <c r="AG59" s="50"/>
      <c r="AH59" s="50"/>
      <c r="AI59" s="50"/>
      <c r="AJ59" s="50"/>
      <c r="AK59" s="50"/>
      <c r="AL59" s="50"/>
      <c r="AM59" s="48"/>
      <c r="AN59" s="48"/>
      <c r="AO59" s="48"/>
      <c r="AP59" s="48"/>
      <c r="AQ59" s="51"/>
      <c r="AR59" s="52"/>
      <c r="AS59" s="52"/>
      <c r="AT59" s="52"/>
      <c r="AU59" s="52"/>
    </row>
    <row r="60" spans="1:44" ht="12">
      <c r="A60" s="39" t="s">
        <v>16</v>
      </c>
      <c r="B60" s="39"/>
      <c r="AG60" s="45"/>
      <c r="AH60" s="45"/>
      <c r="AI60" s="45"/>
      <c r="AJ60" s="45"/>
      <c r="AK60" s="45"/>
      <c r="AL60" s="45"/>
      <c r="AM60" s="53">
        <f>AM58-AM57</f>
        <v>0</v>
      </c>
      <c r="AN60" s="53">
        <f>AN58-AN57</f>
        <v>0</v>
      </c>
      <c r="AO60" s="53">
        <f>AO58-AO57</f>
        <v>0</v>
      </c>
      <c r="AP60" s="53">
        <f>AP58-AP57</f>
        <v>-0.052564896</v>
      </c>
      <c r="AQ60" s="53">
        <f>AQ58-AQ57</f>
        <v>0.006157773547397244</v>
      </c>
      <c r="AR60" s="48"/>
    </row>
    <row r="61" spans="1:43" ht="12">
      <c r="A61" s="10"/>
      <c r="B61" s="10"/>
      <c r="AG61" s="45"/>
      <c r="AH61" s="45"/>
      <c r="AI61" s="45"/>
      <c r="AJ61" s="45"/>
      <c r="AK61" s="45"/>
      <c r="AL61" s="45"/>
      <c r="AM61" s="46"/>
      <c r="AN61" s="46"/>
      <c r="AO61" s="46"/>
      <c r="AP61" s="46"/>
      <c r="AQ61" s="47"/>
    </row>
    <row r="62" spans="1:42" s="41" customFormat="1" ht="12">
      <c r="A62" s="40" t="s">
        <v>22</v>
      </c>
      <c r="B62" s="40"/>
      <c r="AP62" s="42"/>
    </row>
    <row r="63" spans="1:50" ht="12">
      <c r="A63" s="7" t="s">
        <v>24</v>
      </c>
      <c r="B63" s="7"/>
      <c r="C63" s="18">
        <v>2.8519999999999994</v>
      </c>
      <c r="D63" s="18">
        <v>3.126</v>
      </c>
      <c r="E63" s="18">
        <v>3.539</v>
      </c>
      <c r="F63" s="18">
        <v>4.055</v>
      </c>
      <c r="G63" s="18">
        <v>4.101</v>
      </c>
      <c r="H63" s="18">
        <v>4.488</v>
      </c>
      <c r="I63" s="18">
        <v>4.885</v>
      </c>
      <c r="J63" s="18">
        <v>5.485</v>
      </c>
      <c r="K63" s="18">
        <v>5.996</v>
      </c>
      <c r="L63" s="18">
        <v>7.215</v>
      </c>
      <c r="M63" s="18">
        <v>8.056</v>
      </c>
      <c r="N63" s="18">
        <v>8.387999999999998</v>
      </c>
      <c r="O63" s="18">
        <v>9.017</v>
      </c>
      <c r="P63" s="18">
        <v>9.614</v>
      </c>
      <c r="Q63" s="18">
        <v>9.379</v>
      </c>
      <c r="R63" s="18">
        <v>9.356</v>
      </c>
      <c r="S63" s="18">
        <v>9.365</v>
      </c>
      <c r="T63" s="18">
        <v>9.555</v>
      </c>
      <c r="U63" s="18">
        <v>10.06</v>
      </c>
      <c r="V63" s="18">
        <v>10.903</v>
      </c>
      <c r="W63" s="18">
        <v>13.003999999999998</v>
      </c>
      <c r="X63" s="18">
        <v>13.883</v>
      </c>
      <c r="Y63" s="18">
        <v>14.026</v>
      </c>
      <c r="Z63" s="18">
        <v>15.552</v>
      </c>
      <c r="AA63" s="18">
        <v>17.437</v>
      </c>
      <c r="AB63" s="18">
        <v>17.901</v>
      </c>
      <c r="AC63" s="18">
        <v>18.978</v>
      </c>
      <c r="AD63" s="18">
        <v>20.244000000000003</v>
      </c>
      <c r="AE63" s="18">
        <v>18.973</v>
      </c>
      <c r="AF63" s="18">
        <v>20.334</v>
      </c>
      <c r="AG63" s="18">
        <v>20.417</v>
      </c>
      <c r="AH63" s="18">
        <v>20.639000000000003</v>
      </c>
      <c r="AI63" s="18">
        <v>22.469</v>
      </c>
      <c r="AJ63" s="18">
        <v>22.151999999999997</v>
      </c>
      <c r="AK63" s="18">
        <v>22.767379004369623</v>
      </c>
      <c r="AL63" s="18">
        <v>21.95339646905121</v>
      </c>
      <c r="AM63" s="18">
        <v>22.808528508136526</v>
      </c>
      <c r="AN63" s="18">
        <v>23.58926746894799</v>
      </c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2">
      <c r="A64" s="7" t="s">
        <v>25</v>
      </c>
      <c r="B64" s="7"/>
      <c r="C64" s="18">
        <v>2.8519999999999994</v>
      </c>
      <c r="D64" s="18">
        <v>3.126</v>
      </c>
      <c r="E64" s="18">
        <v>3.539</v>
      </c>
      <c r="F64" s="18">
        <v>4.055</v>
      </c>
      <c r="G64" s="18">
        <v>4.101</v>
      </c>
      <c r="H64" s="18">
        <v>4.488</v>
      </c>
      <c r="I64" s="18">
        <v>4.885</v>
      </c>
      <c r="J64" s="18">
        <v>5.485</v>
      </c>
      <c r="K64" s="18">
        <v>5.996</v>
      </c>
      <c r="L64" s="18">
        <v>7.215</v>
      </c>
      <c r="M64" s="18">
        <v>8.056</v>
      </c>
      <c r="N64" s="18">
        <v>8.387999999999998</v>
      </c>
      <c r="O64" s="18">
        <v>9.017</v>
      </c>
      <c r="P64" s="18">
        <v>9.614</v>
      </c>
      <c r="Q64" s="18">
        <v>9.379</v>
      </c>
      <c r="R64" s="18">
        <v>9.356</v>
      </c>
      <c r="S64" s="18">
        <v>9.365</v>
      </c>
      <c r="T64" s="18">
        <v>9.555</v>
      </c>
      <c r="U64" s="18">
        <v>10.06</v>
      </c>
      <c r="V64" s="18">
        <v>10.903</v>
      </c>
      <c r="W64" s="18">
        <v>13.003999999999998</v>
      </c>
      <c r="X64" s="18">
        <v>13.883</v>
      </c>
      <c r="Y64" s="18">
        <v>13.996755701492537</v>
      </c>
      <c r="Z64" s="18">
        <v>15.489673323383085</v>
      </c>
      <c r="AA64" s="18">
        <v>17.53755</v>
      </c>
      <c r="AB64" s="18">
        <v>18.011029492537315</v>
      </c>
      <c r="AC64" s="18">
        <v>19.120419570149256</v>
      </c>
      <c r="AD64" s="18">
        <v>20.243987890547263</v>
      </c>
      <c r="AE64" s="18">
        <v>18.796220925373134</v>
      </c>
      <c r="AF64" s="18">
        <v>20.094223402985076</v>
      </c>
      <c r="AG64" s="18">
        <v>20.105636441791045</v>
      </c>
      <c r="AH64" s="18">
        <v>20.302107323383087</v>
      </c>
      <c r="AI64" s="18">
        <v>22.09384746268657</v>
      </c>
      <c r="AJ64" s="18">
        <v>21.74983406965174</v>
      </c>
      <c r="AK64" s="18">
        <v>22.365593929742758</v>
      </c>
      <c r="AL64" s="18">
        <v>21.533008190444242</v>
      </c>
      <c r="AM64" s="18">
        <v>21.04681478434461</v>
      </c>
      <c r="AN64" s="18">
        <v>22.04915442854351</v>
      </c>
      <c r="AO64" s="18">
        <v>21.80083224913489</v>
      </c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2">
      <c r="A65" s="7" t="s">
        <v>26</v>
      </c>
      <c r="B65" s="7"/>
      <c r="C65" s="18">
        <v>2.8519999999999994</v>
      </c>
      <c r="D65" s="18">
        <v>3.126</v>
      </c>
      <c r="E65" s="18">
        <v>3.539</v>
      </c>
      <c r="F65" s="18">
        <v>4.055</v>
      </c>
      <c r="G65" s="18">
        <v>4.101</v>
      </c>
      <c r="H65" s="18">
        <v>4.488</v>
      </c>
      <c r="I65" s="18">
        <v>4.885</v>
      </c>
      <c r="J65" s="18">
        <v>5.485</v>
      </c>
      <c r="K65" s="18">
        <v>5.996</v>
      </c>
      <c r="L65" s="18">
        <v>7.215</v>
      </c>
      <c r="M65" s="18">
        <v>8.056</v>
      </c>
      <c r="N65" s="18">
        <v>8.387999999999998</v>
      </c>
      <c r="O65" s="18">
        <v>9.017</v>
      </c>
      <c r="P65" s="18">
        <v>9.614</v>
      </c>
      <c r="Q65" s="18">
        <v>9.379</v>
      </c>
      <c r="R65" s="18">
        <v>9.356</v>
      </c>
      <c r="S65" s="18">
        <v>9.365</v>
      </c>
      <c r="T65" s="18">
        <v>9.555</v>
      </c>
      <c r="U65" s="18">
        <v>10.06</v>
      </c>
      <c r="V65" s="18">
        <v>10.903</v>
      </c>
      <c r="W65" s="18">
        <v>13.003999999999998</v>
      </c>
      <c r="X65" s="18">
        <v>13.883</v>
      </c>
      <c r="Y65" s="18">
        <v>13.996755701492537</v>
      </c>
      <c r="Z65" s="18">
        <v>15.489673323383085</v>
      </c>
      <c r="AA65" s="18">
        <v>17.53755</v>
      </c>
      <c r="AB65" s="18">
        <v>18.011029492537315</v>
      </c>
      <c r="AC65" s="18">
        <v>19.120419570149256</v>
      </c>
      <c r="AD65" s="18">
        <v>20.243987890547263</v>
      </c>
      <c r="AE65" s="18">
        <v>18.796220925373134</v>
      </c>
      <c r="AF65" s="18">
        <v>20.094223402985076</v>
      </c>
      <c r="AG65" s="18">
        <v>20.105636441791045</v>
      </c>
      <c r="AH65" s="18">
        <v>20.302107323383087</v>
      </c>
      <c r="AI65" s="18">
        <v>22.09384746268657</v>
      </c>
      <c r="AJ65" s="18">
        <v>21.74983406965174</v>
      </c>
      <c r="AK65" s="18">
        <v>22.365593929742758</v>
      </c>
      <c r="AL65" s="18">
        <v>21.533008190444242</v>
      </c>
      <c r="AM65" s="18">
        <v>21.02481478434461</v>
      </c>
      <c r="AN65" s="18">
        <v>22.03815442854351</v>
      </c>
      <c r="AO65" s="18">
        <v>21.81847639768306</v>
      </c>
      <c r="AP65" s="18">
        <v>21.407580801546086</v>
      </c>
      <c r="AQ65" s="18"/>
      <c r="AR65" s="18"/>
      <c r="AS65" s="18"/>
      <c r="AT65" s="18"/>
      <c r="AU65" s="18"/>
      <c r="AV65" s="18"/>
      <c r="AW65" s="18"/>
      <c r="AX65" s="18"/>
    </row>
    <row r="66" spans="1:50" ht="12">
      <c r="A66" s="10" t="s">
        <v>27</v>
      </c>
      <c r="B66" s="10"/>
      <c r="C66" s="18">
        <v>2.8519999999999994</v>
      </c>
      <c r="D66" s="18">
        <v>3.126</v>
      </c>
      <c r="E66" s="18">
        <v>3.539</v>
      </c>
      <c r="F66" s="18">
        <v>4.055</v>
      </c>
      <c r="G66" s="18">
        <v>4.101</v>
      </c>
      <c r="H66" s="18">
        <v>4.488</v>
      </c>
      <c r="I66" s="18">
        <v>4.885</v>
      </c>
      <c r="J66" s="18">
        <v>5.485</v>
      </c>
      <c r="K66" s="18">
        <v>5.996</v>
      </c>
      <c r="L66" s="18">
        <v>7.215</v>
      </c>
      <c r="M66" s="18">
        <v>8.056</v>
      </c>
      <c r="N66" s="18">
        <v>8.387999999999998</v>
      </c>
      <c r="O66" s="18">
        <v>9.017</v>
      </c>
      <c r="P66" s="18">
        <v>9.614</v>
      </c>
      <c r="Q66" s="18">
        <v>9.379</v>
      </c>
      <c r="R66" s="18">
        <v>9.356</v>
      </c>
      <c r="S66" s="18">
        <v>9.365</v>
      </c>
      <c r="T66" s="18">
        <v>9.555</v>
      </c>
      <c r="U66" s="18">
        <v>10.06</v>
      </c>
      <c r="V66" s="18">
        <v>10.903</v>
      </c>
      <c r="W66" s="18">
        <v>13.003999999999998</v>
      </c>
      <c r="X66" s="18">
        <v>13.883</v>
      </c>
      <c r="Y66" s="18">
        <v>13.998809678907662</v>
      </c>
      <c r="Z66" s="18">
        <v>15.491321471621257</v>
      </c>
      <c r="AA66" s="18">
        <v>18.002465248762785</v>
      </c>
      <c r="AB66" s="18">
        <v>18.625178157337935</v>
      </c>
      <c r="AC66" s="18">
        <v>19.7368683975086</v>
      </c>
      <c r="AD66" s="18">
        <v>20.888905488984832</v>
      </c>
      <c r="AE66" s="18">
        <v>19.410067928105022</v>
      </c>
      <c r="AF66" s="18">
        <v>20.707658275591356</v>
      </c>
      <c r="AG66" s="18">
        <v>21.267958786665375</v>
      </c>
      <c r="AH66" s="18">
        <v>21.953765566667673</v>
      </c>
      <c r="AI66" s="18">
        <v>23.856805773275493</v>
      </c>
      <c r="AJ66" s="18">
        <v>23.555834034818684</v>
      </c>
      <c r="AK66" s="18">
        <v>24.488691919073876</v>
      </c>
      <c r="AL66" s="18">
        <v>23.896871889203958</v>
      </c>
      <c r="AM66" s="18">
        <v>23.378193263028667</v>
      </c>
      <c r="AN66" s="18">
        <v>24.756747410304424</v>
      </c>
      <c r="AO66" s="18">
        <v>24.83497551054813</v>
      </c>
      <c r="AP66" s="18">
        <v>24.484235610598958</v>
      </c>
      <c r="AQ66" s="18">
        <v>25.301801021127257</v>
      </c>
      <c r="AR66" s="18"/>
      <c r="AS66" s="18"/>
      <c r="AT66" s="18"/>
      <c r="AU66" s="18"/>
      <c r="AV66" s="18"/>
      <c r="AW66" s="18"/>
      <c r="AX66" s="18"/>
    </row>
    <row r="67" spans="1:50" ht="12">
      <c r="A67" s="10" t="s">
        <v>28</v>
      </c>
      <c r="B67" s="10"/>
      <c r="C67" s="18">
        <v>2.852</v>
      </c>
      <c r="D67" s="18">
        <v>3.126</v>
      </c>
      <c r="E67" s="18">
        <v>3.539</v>
      </c>
      <c r="F67" s="18">
        <v>4.055</v>
      </c>
      <c r="G67" s="18">
        <v>4.101</v>
      </c>
      <c r="H67" s="18">
        <v>4.488</v>
      </c>
      <c r="I67" s="18">
        <v>4.885</v>
      </c>
      <c r="J67" s="18">
        <v>5.485</v>
      </c>
      <c r="K67" s="18">
        <v>5.996</v>
      </c>
      <c r="L67" s="18">
        <v>7.215</v>
      </c>
      <c r="M67" s="18">
        <v>8.056</v>
      </c>
      <c r="N67" s="18">
        <v>8.388</v>
      </c>
      <c r="O67" s="18">
        <v>9.017</v>
      </c>
      <c r="P67" s="18">
        <v>9.614</v>
      </c>
      <c r="Q67" s="18">
        <v>9.379</v>
      </c>
      <c r="R67" s="18">
        <v>9.356</v>
      </c>
      <c r="S67" s="18">
        <v>9.365</v>
      </c>
      <c r="T67" s="18">
        <v>9.555</v>
      </c>
      <c r="U67" s="18">
        <v>10.06</v>
      </c>
      <c r="V67" s="18">
        <v>10.903</v>
      </c>
      <c r="W67" s="18">
        <v>13.004</v>
      </c>
      <c r="X67" s="18">
        <v>13.883</v>
      </c>
      <c r="Y67" s="18">
        <v>13.9988096789076</v>
      </c>
      <c r="Z67" s="18">
        <v>15.4913214716212</v>
      </c>
      <c r="AA67" s="18">
        <v>18.0024652487627</v>
      </c>
      <c r="AB67" s="18">
        <v>18.6251781573379</v>
      </c>
      <c r="AC67" s="18">
        <v>19.7368683975086</v>
      </c>
      <c r="AD67" s="18">
        <v>20.8889054889848</v>
      </c>
      <c r="AE67" s="18">
        <v>19.410067928105</v>
      </c>
      <c r="AF67" s="18">
        <v>20.7076582755913</v>
      </c>
      <c r="AG67" s="18">
        <v>21.2679587866653</v>
      </c>
      <c r="AH67" s="18">
        <v>21.9537655666676</v>
      </c>
      <c r="AI67" s="18">
        <v>23.797185366737</v>
      </c>
      <c r="AJ67" s="18">
        <v>23.4081719543569</v>
      </c>
      <c r="AK67" s="18">
        <v>24.2857797950721</v>
      </c>
      <c r="AL67" s="18">
        <v>23.7188163996979</v>
      </c>
      <c r="AM67" s="18">
        <v>24.4734653425901</v>
      </c>
      <c r="AN67" s="18">
        <v>27.2685776278703</v>
      </c>
      <c r="AO67" s="18">
        <v>27.0576791038714</v>
      </c>
      <c r="AP67" s="18">
        <v>26.4898094254035</v>
      </c>
      <c r="AQ67" s="18">
        <v>26.6890491890924</v>
      </c>
      <c r="AR67" s="18">
        <v>26.8665553802412</v>
      </c>
      <c r="AS67" s="18"/>
      <c r="AT67" s="55">
        <f>AR67/AQ67-1</f>
        <v>0.006650899771331709</v>
      </c>
      <c r="AU67" s="55">
        <f>AR67/AN67-1</f>
        <v>-0.014743058956555477</v>
      </c>
      <c r="AV67" s="18"/>
      <c r="AW67" s="18"/>
      <c r="AX67" s="18"/>
    </row>
    <row r="68" spans="1:50" ht="12">
      <c r="A68" s="21" t="s">
        <v>23</v>
      </c>
      <c r="B68" s="2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2">
      <c r="A69" s="21" t="s">
        <v>19</v>
      </c>
      <c r="B69" s="21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2">
      <c r="A70" s="21" t="s">
        <v>3</v>
      </c>
      <c r="B70" s="2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2">
      <c r="A71" s="1" t="s">
        <v>44</v>
      </c>
      <c r="B71" s="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2">
      <c r="A72" s="21" t="s">
        <v>20</v>
      </c>
      <c r="B72" s="2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46" ht="12">
      <c r="A73" s="3" t="s">
        <v>18</v>
      </c>
      <c r="B73" s="3"/>
      <c r="C73" s="33">
        <f aca="true" t="shared" si="28" ref="C73:AN73">C64-C63</f>
        <v>0</v>
      </c>
      <c r="D73" s="33">
        <f t="shared" si="28"/>
        <v>0</v>
      </c>
      <c r="E73" s="33">
        <f t="shared" si="28"/>
        <v>0</v>
      </c>
      <c r="F73" s="33">
        <f t="shared" si="28"/>
        <v>0</v>
      </c>
      <c r="G73" s="33">
        <f t="shared" si="28"/>
        <v>0</v>
      </c>
      <c r="H73" s="33">
        <f t="shared" si="28"/>
        <v>0</v>
      </c>
      <c r="I73" s="33">
        <f t="shared" si="28"/>
        <v>0</v>
      </c>
      <c r="J73" s="33">
        <f t="shared" si="28"/>
        <v>0</v>
      </c>
      <c r="K73" s="33">
        <f t="shared" si="28"/>
        <v>0</v>
      </c>
      <c r="L73" s="33">
        <f t="shared" si="28"/>
        <v>0</v>
      </c>
      <c r="M73" s="33">
        <f t="shared" si="28"/>
        <v>0</v>
      </c>
      <c r="N73" s="33">
        <f t="shared" si="28"/>
        <v>0</v>
      </c>
      <c r="O73" s="33">
        <f t="shared" si="28"/>
        <v>0</v>
      </c>
      <c r="P73" s="33">
        <f t="shared" si="28"/>
        <v>0</v>
      </c>
      <c r="Q73" s="33">
        <f t="shared" si="28"/>
        <v>0</v>
      </c>
      <c r="R73" s="33">
        <f t="shared" si="28"/>
        <v>0</v>
      </c>
      <c r="S73" s="33">
        <f t="shared" si="28"/>
        <v>0</v>
      </c>
      <c r="T73" s="33">
        <f t="shared" si="28"/>
        <v>0</v>
      </c>
      <c r="U73" s="33">
        <f t="shared" si="28"/>
        <v>0</v>
      </c>
      <c r="V73" s="33">
        <f t="shared" si="28"/>
        <v>0</v>
      </c>
      <c r="W73" s="33">
        <f t="shared" si="28"/>
        <v>0</v>
      </c>
      <c r="X73" s="33">
        <f t="shared" si="28"/>
        <v>0</v>
      </c>
      <c r="Y73" s="33">
        <f t="shared" si="28"/>
        <v>-0.029244298507462574</v>
      </c>
      <c r="Z73" s="33">
        <f t="shared" si="28"/>
        <v>-0.062326676616914156</v>
      </c>
      <c r="AA73" s="33">
        <f t="shared" si="28"/>
        <v>0.10054999999999836</v>
      </c>
      <c r="AB73" s="33">
        <f t="shared" si="28"/>
        <v>0.11002949253731487</v>
      </c>
      <c r="AC73" s="33">
        <f t="shared" si="28"/>
        <v>0.14241957014925433</v>
      </c>
      <c r="AD73" s="33">
        <f t="shared" si="28"/>
        <v>-1.2109452740105553E-05</v>
      </c>
      <c r="AE73" s="33">
        <f t="shared" si="28"/>
        <v>-0.17677907462686449</v>
      </c>
      <c r="AF73" s="33">
        <f t="shared" si="28"/>
        <v>-0.2397765970149237</v>
      </c>
      <c r="AG73" s="33">
        <f t="shared" si="28"/>
        <v>-0.31136355820895645</v>
      </c>
      <c r="AH73" s="33">
        <f t="shared" si="28"/>
        <v>-0.336892676616916</v>
      </c>
      <c r="AI73" s="33">
        <f t="shared" si="28"/>
        <v>-0.3751525373134328</v>
      </c>
      <c r="AJ73" s="33">
        <f t="shared" si="28"/>
        <v>-0.4021659303482572</v>
      </c>
      <c r="AK73" s="33">
        <f t="shared" si="28"/>
        <v>-0.40178507462686497</v>
      </c>
      <c r="AL73" s="33">
        <f t="shared" si="28"/>
        <v>-0.4203882786069677</v>
      </c>
      <c r="AM73" s="33">
        <f t="shared" si="28"/>
        <v>-1.7617137237919174</v>
      </c>
      <c r="AN73" s="33">
        <f t="shared" si="28"/>
        <v>-1.5401130404044814</v>
      </c>
      <c r="AO73" s="11"/>
      <c r="AP73" s="11"/>
      <c r="AQ73" s="11"/>
      <c r="AR73" s="11"/>
      <c r="AS73" s="11"/>
      <c r="AT73" s="12"/>
    </row>
    <row r="74" spans="1:42" ht="12">
      <c r="A74" s="3" t="s">
        <v>14</v>
      </c>
      <c r="B74" s="3"/>
      <c r="C74" s="33">
        <f aca="true" t="shared" si="29" ref="C74:AN74">C65-C64</f>
        <v>0</v>
      </c>
      <c r="D74" s="33">
        <f t="shared" si="29"/>
        <v>0</v>
      </c>
      <c r="E74" s="33">
        <f t="shared" si="29"/>
        <v>0</v>
      </c>
      <c r="F74" s="33">
        <f t="shared" si="29"/>
        <v>0</v>
      </c>
      <c r="G74" s="33">
        <f t="shared" si="29"/>
        <v>0</v>
      </c>
      <c r="H74" s="33">
        <f t="shared" si="29"/>
        <v>0</v>
      </c>
      <c r="I74" s="33">
        <f t="shared" si="29"/>
        <v>0</v>
      </c>
      <c r="J74" s="33">
        <f t="shared" si="29"/>
        <v>0</v>
      </c>
      <c r="K74" s="33">
        <f t="shared" si="29"/>
        <v>0</v>
      </c>
      <c r="L74" s="33">
        <f t="shared" si="29"/>
        <v>0</v>
      </c>
      <c r="M74" s="33">
        <f t="shared" si="29"/>
        <v>0</v>
      </c>
      <c r="N74" s="33">
        <f t="shared" si="29"/>
        <v>0</v>
      </c>
      <c r="O74" s="33">
        <f t="shared" si="29"/>
        <v>0</v>
      </c>
      <c r="P74" s="33">
        <f t="shared" si="29"/>
        <v>0</v>
      </c>
      <c r="Q74" s="33">
        <f t="shared" si="29"/>
        <v>0</v>
      </c>
      <c r="R74" s="33">
        <f t="shared" si="29"/>
        <v>0</v>
      </c>
      <c r="S74" s="33">
        <f t="shared" si="29"/>
        <v>0</v>
      </c>
      <c r="T74" s="33">
        <f t="shared" si="29"/>
        <v>0</v>
      </c>
      <c r="U74" s="33">
        <f t="shared" si="29"/>
        <v>0</v>
      </c>
      <c r="V74" s="33">
        <f t="shared" si="29"/>
        <v>0</v>
      </c>
      <c r="W74" s="33">
        <f t="shared" si="29"/>
        <v>0</v>
      </c>
      <c r="X74" s="33">
        <f t="shared" si="29"/>
        <v>0</v>
      </c>
      <c r="Y74" s="33">
        <f t="shared" si="29"/>
        <v>0</v>
      </c>
      <c r="Z74" s="33">
        <f t="shared" si="29"/>
        <v>0</v>
      </c>
      <c r="AA74" s="33">
        <f t="shared" si="29"/>
        <v>0</v>
      </c>
      <c r="AB74" s="33">
        <f t="shared" si="29"/>
        <v>0</v>
      </c>
      <c r="AC74" s="33">
        <f t="shared" si="29"/>
        <v>0</v>
      </c>
      <c r="AD74" s="33">
        <f t="shared" si="29"/>
        <v>0</v>
      </c>
      <c r="AE74" s="33">
        <f t="shared" si="29"/>
        <v>0</v>
      </c>
      <c r="AF74" s="33">
        <f t="shared" si="29"/>
        <v>0</v>
      </c>
      <c r="AG74" s="33">
        <f t="shared" si="29"/>
        <v>0</v>
      </c>
      <c r="AH74" s="33">
        <f t="shared" si="29"/>
        <v>0</v>
      </c>
      <c r="AI74" s="33">
        <f t="shared" si="29"/>
        <v>0</v>
      </c>
      <c r="AJ74" s="33">
        <f t="shared" si="29"/>
        <v>0</v>
      </c>
      <c r="AK74" s="33">
        <f t="shared" si="29"/>
        <v>0</v>
      </c>
      <c r="AL74" s="33">
        <f t="shared" si="29"/>
        <v>0</v>
      </c>
      <c r="AM74" s="33">
        <f t="shared" si="29"/>
        <v>-0.021999999999998465</v>
      </c>
      <c r="AN74" s="33">
        <f t="shared" si="29"/>
        <v>-0.010999999999999233</v>
      </c>
      <c r="AO74" s="33">
        <f>AO65-AO64</f>
        <v>0.017644148548171756</v>
      </c>
      <c r="AP74" s="33"/>
    </row>
    <row r="75" spans="1:47" s="3" customFormat="1" ht="11.25">
      <c r="A75" s="3" t="s">
        <v>15</v>
      </c>
      <c r="C75" s="33">
        <f aca="true" t="shared" si="30" ref="C75:AN75">C66-C65</f>
        <v>0</v>
      </c>
      <c r="D75" s="33">
        <f t="shared" si="30"/>
        <v>0</v>
      </c>
      <c r="E75" s="33">
        <f t="shared" si="30"/>
        <v>0</v>
      </c>
      <c r="F75" s="33">
        <f t="shared" si="30"/>
        <v>0</v>
      </c>
      <c r="G75" s="33">
        <f t="shared" si="30"/>
        <v>0</v>
      </c>
      <c r="H75" s="33">
        <f t="shared" si="30"/>
        <v>0</v>
      </c>
      <c r="I75" s="33">
        <f t="shared" si="30"/>
        <v>0</v>
      </c>
      <c r="J75" s="33">
        <f t="shared" si="30"/>
        <v>0</v>
      </c>
      <c r="K75" s="33">
        <f t="shared" si="30"/>
        <v>0</v>
      </c>
      <c r="L75" s="33">
        <f t="shared" si="30"/>
        <v>0</v>
      </c>
      <c r="M75" s="33">
        <f t="shared" si="30"/>
        <v>0</v>
      </c>
      <c r="N75" s="33">
        <f t="shared" si="30"/>
        <v>0</v>
      </c>
      <c r="O75" s="33">
        <f t="shared" si="30"/>
        <v>0</v>
      </c>
      <c r="P75" s="33">
        <f t="shared" si="30"/>
        <v>0</v>
      </c>
      <c r="Q75" s="33">
        <f t="shared" si="30"/>
        <v>0</v>
      </c>
      <c r="R75" s="33">
        <f t="shared" si="30"/>
        <v>0</v>
      </c>
      <c r="S75" s="33">
        <f t="shared" si="30"/>
        <v>0</v>
      </c>
      <c r="T75" s="33">
        <f t="shared" si="30"/>
        <v>0</v>
      </c>
      <c r="U75" s="33">
        <f t="shared" si="30"/>
        <v>0</v>
      </c>
      <c r="V75" s="33">
        <f t="shared" si="30"/>
        <v>0</v>
      </c>
      <c r="W75" s="33">
        <f t="shared" si="30"/>
        <v>0</v>
      </c>
      <c r="X75" s="33">
        <f t="shared" si="30"/>
        <v>0</v>
      </c>
      <c r="Y75" s="33">
        <f t="shared" si="30"/>
        <v>0.002053977415124919</v>
      </c>
      <c r="Z75" s="33">
        <f t="shared" si="30"/>
        <v>0.0016481482381713874</v>
      </c>
      <c r="AA75" s="33">
        <f t="shared" si="30"/>
        <v>0.4649152487627859</v>
      </c>
      <c r="AB75" s="33">
        <f t="shared" si="30"/>
        <v>0.61414866480062</v>
      </c>
      <c r="AC75" s="33">
        <f t="shared" si="30"/>
        <v>0.6164488273593456</v>
      </c>
      <c r="AD75" s="33">
        <f t="shared" si="30"/>
        <v>0.6449175984375692</v>
      </c>
      <c r="AE75" s="33">
        <f t="shared" si="30"/>
        <v>0.6138470027318874</v>
      </c>
      <c r="AF75" s="33">
        <f t="shared" si="30"/>
        <v>0.6134348726062804</v>
      </c>
      <c r="AG75" s="33">
        <f t="shared" si="30"/>
        <v>1.1623223448743296</v>
      </c>
      <c r="AH75" s="33">
        <f t="shared" si="30"/>
        <v>1.6516582432845865</v>
      </c>
      <c r="AI75" s="33">
        <f t="shared" si="30"/>
        <v>1.7629583105889246</v>
      </c>
      <c r="AJ75" s="33">
        <f t="shared" si="30"/>
        <v>1.8059999651669436</v>
      </c>
      <c r="AK75" s="33">
        <f t="shared" si="30"/>
        <v>2.123097989331118</v>
      </c>
      <c r="AL75" s="33">
        <f t="shared" si="30"/>
        <v>2.3638636987597152</v>
      </c>
      <c r="AM75" s="33">
        <f t="shared" si="30"/>
        <v>2.353378478684057</v>
      </c>
      <c r="AN75" s="33">
        <f t="shared" si="30"/>
        <v>2.7185929817609136</v>
      </c>
      <c r="AO75" s="33">
        <f>AO66-AO65</f>
        <v>3.0164991128650698</v>
      </c>
      <c r="AP75" s="33">
        <f>AP66-AP65</f>
        <v>3.0766548090528723</v>
      </c>
      <c r="AQ75" s="33"/>
      <c r="AR75" s="33"/>
      <c r="AS75" s="38"/>
      <c r="AT75" s="37"/>
      <c r="AU75" s="37"/>
    </row>
    <row r="76" spans="1:48" s="3" customFormat="1" ht="11.25">
      <c r="A76" s="39" t="s">
        <v>16</v>
      </c>
      <c r="B76" s="39"/>
      <c r="C76" s="33">
        <f aca="true" t="shared" si="31" ref="C76:AN76">C67-C66</f>
        <v>0</v>
      </c>
      <c r="D76" s="33">
        <f t="shared" si="31"/>
        <v>0</v>
      </c>
      <c r="E76" s="33">
        <f t="shared" si="31"/>
        <v>0</v>
      </c>
      <c r="F76" s="33">
        <f t="shared" si="31"/>
        <v>0</v>
      </c>
      <c r="G76" s="33">
        <f t="shared" si="31"/>
        <v>0</v>
      </c>
      <c r="H76" s="33">
        <f t="shared" si="31"/>
        <v>0</v>
      </c>
      <c r="I76" s="33">
        <f t="shared" si="31"/>
        <v>0</v>
      </c>
      <c r="J76" s="33">
        <f t="shared" si="31"/>
        <v>0</v>
      </c>
      <c r="K76" s="33">
        <f t="shared" si="31"/>
        <v>0</v>
      </c>
      <c r="L76" s="33">
        <f t="shared" si="31"/>
        <v>0</v>
      </c>
      <c r="M76" s="33">
        <f t="shared" si="31"/>
        <v>0</v>
      </c>
      <c r="N76" s="33">
        <f t="shared" si="31"/>
        <v>0</v>
      </c>
      <c r="O76" s="33">
        <f t="shared" si="31"/>
        <v>0</v>
      </c>
      <c r="P76" s="33">
        <f t="shared" si="31"/>
        <v>0</v>
      </c>
      <c r="Q76" s="33">
        <f t="shared" si="31"/>
        <v>0</v>
      </c>
      <c r="R76" s="33">
        <f t="shared" si="31"/>
        <v>0</v>
      </c>
      <c r="S76" s="33">
        <f t="shared" si="31"/>
        <v>0</v>
      </c>
      <c r="T76" s="33">
        <f t="shared" si="31"/>
        <v>0</v>
      </c>
      <c r="U76" s="33">
        <f t="shared" si="31"/>
        <v>0</v>
      </c>
      <c r="V76" s="33">
        <f t="shared" si="31"/>
        <v>0</v>
      </c>
      <c r="W76" s="33">
        <f t="shared" si="31"/>
        <v>0</v>
      </c>
      <c r="X76" s="33">
        <f t="shared" si="31"/>
        <v>0</v>
      </c>
      <c r="Y76" s="33">
        <f t="shared" si="31"/>
        <v>-6.217248937900877E-14</v>
      </c>
      <c r="Z76" s="33">
        <f t="shared" si="31"/>
        <v>-5.684341886080802E-14</v>
      </c>
      <c r="AA76" s="33">
        <f t="shared" si="31"/>
        <v>-8.526512829121202E-14</v>
      </c>
      <c r="AB76" s="33">
        <f t="shared" si="31"/>
        <v>-3.552713678800501E-14</v>
      </c>
      <c r="AC76" s="33">
        <f t="shared" si="31"/>
        <v>0</v>
      </c>
      <c r="AD76" s="33">
        <f t="shared" si="31"/>
        <v>-3.197442310920451E-14</v>
      </c>
      <c r="AE76" s="33">
        <f t="shared" si="31"/>
        <v>0</v>
      </c>
      <c r="AF76" s="33">
        <f t="shared" si="31"/>
        <v>-5.684341886080802E-14</v>
      </c>
      <c r="AG76" s="33">
        <f t="shared" si="31"/>
        <v>-7.460698725481052E-14</v>
      </c>
      <c r="AH76" s="33">
        <f t="shared" si="31"/>
        <v>-7.460698725481052E-14</v>
      </c>
      <c r="AI76" s="33">
        <f t="shared" si="31"/>
        <v>-0.05962040653849243</v>
      </c>
      <c r="AJ76" s="33">
        <f t="shared" si="31"/>
        <v>-0.1476620804617852</v>
      </c>
      <c r="AK76" s="33">
        <f t="shared" si="31"/>
        <v>-0.20291212400177727</v>
      </c>
      <c r="AL76" s="33">
        <f t="shared" si="31"/>
        <v>-0.17805548950605754</v>
      </c>
      <c r="AM76" s="33">
        <f t="shared" si="31"/>
        <v>1.0952720795614326</v>
      </c>
      <c r="AN76" s="33">
        <f t="shared" si="31"/>
        <v>2.511830217565876</v>
      </c>
      <c r="AO76" s="33">
        <f>AO67-AO66</f>
        <v>2.2227035933232706</v>
      </c>
      <c r="AP76" s="33">
        <f>AP67-AP66</f>
        <v>2.005573814804542</v>
      </c>
      <c r="AQ76" s="33">
        <f>AQ67-AQ66</f>
        <v>1.3872481679651436</v>
      </c>
      <c r="AR76" s="33"/>
      <c r="AS76" s="38"/>
      <c r="AV76" s="64" t="s">
        <v>100</v>
      </c>
    </row>
    <row r="77" spans="1:48" s="3" customFormat="1" ht="11.25">
      <c r="A77" s="39"/>
      <c r="B77" s="39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8"/>
      <c r="AV77" s="64"/>
    </row>
    <row r="78" spans="1:48" s="3" customFormat="1" ht="12">
      <c r="A78" s="5" t="s">
        <v>123</v>
      </c>
      <c r="B78" s="39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18">
        <f aca="true" t="shared" si="32" ref="M78:AP78">M126*365/(M174*1000)</f>
        <v>7.595364746582735</v>
      </c>
      <c r="N78" s="18">
        <f t="shared" si="32"/>
        <v>7.8327198949134464</v>
      </c>
      <c r="O78" s="18">
        <f t="shared" si="32"/>
        <v>8.598463531782905</v>
      </c>
      <c r="P78" s="18">
        <f t="shared" si="32"/>
        <v>9.171694433901765</v>
      </c>
      <c r="Q78" s="18">
        <f t="shared" si="32"/>
        <v>9.267232917588242</v>
      </c>
      <c r="R78" s="18">
        <f t="shared" si="32"/>
        <v>9.267232917588242</v>
      </c>
      <c r="S78" s="18">
        <f t="shared" si="32"/>
        <v>9.184626045361147</v>
      </c>
      <c r="T78" s="18">
        <f t="shared" si="32"/>
        <v>9.424730018715072</v>
      </c>
      <c r="U78" s="18">
        <f t="shared" si="32"/>
        <v>9.673214150165554</v>
      </c>
      <c r="V78" s="18">
        <f t="shared" si="32"/>
        <v>10.512400306246645</v>
      </c>
      <c r="W78" s="18">
        <f t="shared" si="32"/>
        <v>12.70553158004947</v>
      </c>
      <c r="X78" s="18">
        <f t="shared" si="32"/>
        <v>13.448493763823631</v>
      </c>
      <c r="Y78" s="18">
        <f t="shared" si="32"/>
        <v>14.403470651363058</v>
      </c>
      <c r="Z78" s="18">
        <f t="shared" si="32"/>
        <v>16.047848460259917</v>
      </c>
      <c r="AA78" s="18">
        <f t="shared" si="32"/>
        <v>18.033161558193406</v>
      </c>
      <c r="AB78" s="18">
        <f t="shared" si="32"/>
        <v>19.067368510254028</v>
      </c>
      <c r="AC78" s="18">
        <f t="shared" si="32"/>
        <v>20.791844350796367</v>
      </c>
      <c r="AD78" s="18">
        <f t="shared" si="32"/>
        <v>22.420136822887354</v>
      </c>
      <c r="AE78" s="18">
        <f t="shared" si="32"/>
        <v>21.459266643981728</v>
      </c>
      <c r="AF78" s="18">
        <f t="shared" si="32"/>
        <v>21.702451255742123</v>
      </c>
      <c r="AG78" s="18">
        <f t="shared" si="32"/>
        <v>22.21384248583282</v>
      </c>
      <c r="AH78" s="18">
        <f t="shared" si="32"/>
        <v>22.695367908230704</v>
      </c>
      <c r="AI78" s="18">
        <f t="shared" si="32"/>
        <v>22.10510727139473</v>
      </c>
      <c r="AJ78" s="18">
        <f t="shared" si="32"/>
        <v>22.922414159326777</v>
      </c>
      <c r="AK78" s="18">
        <f t="shared" si="32"/>
        <v>24.268602985250425</v>
      </c>
      <c r="AL78" s="18">
        <f t="shared" si="32"/>
        <v>24.928318666649215</v>
      </c>
      <c r="AM78" s="18">
        <f t="shared" si="32"/>
        <v>25.528538235024666</v>
      </c>
      <c r="AN78" s="18">
        <f t="shared" si="32"/>
        <v>26.0312225654046</v>
      </c>
      <c r="AO78" s="18">
        <f t="shared" si="32"/>
        <v>25.60431362797576</v>
      </c>
      <c r="AP78" s="18">
        <f t="shared" si="32"/>
        <v>25.090953349736285</v>
      </c>
      <c r="AQ78" s="18">
        <f>AQ126*365/(7.6409*1000)</f>
        <v>25.026909604889475</v>
      </c>
      <c r="AR78" s="18">
        <f>AR126*365/(7.6409*1000)</f>
        <v>25.93207272703477</v>
      </c>
      <c r="AS78" s="38"/>
      <c r="AV78" s="64"/>
    </row>
    <row r="80" spans="1:50" ht="12">
      <c r="A80" s="10" t="s">
        <v>41</v>
      </c>
      <c r="B80" s="10"/>
      <c r="C80" s="18" t="s">
        <v>1</v>
      </c>
      <c r="D80" s="18">
        <v>0.073</v>
      </c>
      <c r="E80" s="18">
        <v>0.102</v>
      </c>
      <c r="F80" s="18">
        <v>0.103</v>
      </c>
      <c r="G80" s="18">
        <v>0.212</v>
      </c>
      <c r="H80" s="18">
        <v>0.495</v>
      </c>
      <c r="I80" s="18">
        <v>0.576</v>
      </c>
      <c r="J80" s="18">
        <v>0.837</v>
      </c>
      <c r="K80" s="18">
        <v>0.909</v>
      </c>
      <c r="L80" s="18">
        <v>0.99</v>
      </c>
      <c r="M80" s="18">
        <v>0.99</v>
      </c>
      <c r="N80" s="18">
        <v>1.197</v>
      </c>
      <c r="O80" s="18">
        <v>1.422</v>
      </c>
      <c r="P80" s="18">
        <v>2.448</v>
      </c>
      <c r="Q80" s="18">
        <v>4.041</v>
      </c>
      <c r="R80" s="18">
        <v>5.814</v>
      </c>
      <c r="S80" s="18">
        <v>7.281</v>
      </c>
      <c r="T80" s="18">
        <v>6.813</v>
      </c>
      <c r="U80" s="18">
        <v>7.371</v>
      </c>
      <c r="V80" s="18">
        <v>8.505</v>
      </c>
      <c r="W80" s="18">
        <v>8.919</v>
      </c>
      <c r="X80" s="18">
        <v>10.44</v>
      </c>
      <c r="Y80" s="18">
        <v>10.521</v>
      </c>
      <c r="Z80" s="18">
        <v>11.664</v>
      </c>
      <c r="AA80" s="18">
        <v>12.276</v>
      </c>
      <c r="AB80" s="18">
        <v>12.357</v>
      </c>
      <c r="AC80" s="18">
        <v>16.002</v>
      </c>
      <c r="AD80" s="18">
        <v>15.021</v>
      </c>
      <c r="AE80" s="18">
        <v>15.669</v>
      </c>
      <c r="AF80" s="18">
        <v>14.49</v>
      </c>
      <c r="AG80" s="18">
        <v>21.888</v>
      </c>
      <c r="AH80" s="18">
        <v>23.193</v>
      </c>
      <c r="AI80" s="18">
        <v>24.007847319</v>
      </c>
      <c r="AJ80" s="18">
        <v>24.385650588</v>
      </c>
      <c r="AK80" s="18">
        <v>22.07211534</v>
      </c>
      <c r="AL80" s="18">
        <v>26.010037683</v>
      </c>
      <c r="AM80" s="18">
        <v>26.602878384</v>
      </c>
      <c r="AN80" s="18">
        <v>25.432908867</v>
      </c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2">
      <c r="A81" s="10" t="s">
        <v>40</v>
      </c>
      <c r="B81" s="10"/>
      <c r="C81" s="18" t="s">
        <v>1</v>
      </c>
      <c r="D81" s="18">
        <v>0.073</v>
      </c>
      <c r="E81" s="18">
        <v>0.102</v>
      </c>
      <c r="F81" s="18">
        <v>0.103</v>
      </c>
      <c r="G81" s="18">
        <v>0.212</v>
      </c>
      <c r="H81" s="18">
        <v>0.495</v>
      </c>
      <c r="I81" s="18">
        <v>0.576</v>
      </c>
      <c r="J81" s="18">
        <v>0.837</v>
      </c>
      <c r="K81" s="18">
        <v>0.909</v>
      </c>
      <c r="L81" s="18">
        <v>0.99</v>
      </c>
      <c r="M81" s="18">
        <v>0.99</v>
      </c>
      <c r="N81" s="18">
        <v>1.197</v>
      </c>
      <c r="O81" s="18">
        <v>1.422</v>
      </c>
      <c r="P81" s="18">
        <v>2.448</v>
      </c>
      <c r="Q81" s="18">
        <v>4.041</v>
      </c>
      <c r="R81" s="18">
        <v>5.814</v>
      </c>
      <c r="S81" s="18">
        <v>7.281</v>
      </c>
      <c r="T81" s="18">
        <v>6.813</v>
      </c>
      <c r="U81" s="18">
        <v>7.371</v>
      </c>
      <c r="V81" s="18">
        <v>8.505</v>
      </c>
      <c r="W81" s="18">
        <v>8.919</v>
      </c>
      <c r="X81" s="18">
        <v>10.44</v>
      </c>
      <c r="Y81" s="18">
        <v>10.521</v>
      </c>
      <c r="Z81" s="18">
        <v>11.664</v>
      </c>
      <c r="AA81" s="18">
        <v>12.276</v>
      </c>
      <c r="AB81" s="18">
        <v>12.357</v>
      </c>
      <c r="AC81" s="18">
        <v>16.002</v>
      </c>
      <c r="AD81" s="18">
        <v>15.021</v>
      </c>
      <c r="AE81" s="18">
        <v>15.669</v>
      </c>
      <c r="AF81" s="18">
        <v>14.49</v>
      </c>
      <c r="AG81" s="18">
        <v>21.888</v>
      </c>
      <c r="AH81" s="18">
        <v>23.193</v>
      </c>
      <c r="AI81" s="18">
        <v>24.007847319</v>
      </c>
      <c r="AJ81" s="18">
        <v>24.385650588</v>
      </c>
      <c r="AK81" s="18">
        <v>22.0482</v>
      </c>
      <c r="AL81" s="18">
        <v>26.361</v>
      </c>
      <c r="AM81" s="18">
        <v>26.1099</v>
      </c>
      <c r="AN81" s="18">
        <v>25.6905</v>
      </c>
      <c r="AO81" s="18">
        <v>27.603</v>
      </c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2">
      <c r="A82" s="10" t="s">
        <v>39</v>
      </c>
      <c r="B82" s="10"/>
      <c r="C82" s="18" t="s">
        <v>1</v>
      </c>
      <c r="D82" s="18">
        <v>0.073</v>
      </c>
      <c r="E82" s="18">
        <v>0.102</v>
      </c>
      <c r="F82" s="18">
        <v>0.103</v>
      </c>
      <c r="G82" s="18">
        <v>0.212</v>
      </c>
      <c r="H82" s="18">
        <v>0.495</v>
      </c>
      <c r="I82" s="18">
        <v>0.576</v>
      </c>
      <c r="J82" s="18">
        <v>0.837</v>
      </c>
      <c r="K82" s="18">
        <v>0.909</v>
      </c>
      <c r="L82" s="18">
        <v>0.99</v>
      </c>
      <c r="M82" s="18">
        <v>0.99</v>
      </c>
      <c r="N82" s="18">
        <v>1.197</v>
      </c>
      <c r="O82" s="18">
        <v>1.422</v>
      </c>
      <c r="P82" s="18">
        <v>2.448</v>
      </c>
      <c r="Q82" s="18">
        <v>4.041</v>
      </c>
      <c r="R82" s="18">
        <v>5.814</v>
      </c>
      <c r="S82" s="18">
        <v>7.281</v>
      </c>
      <c r="T82" s="18">
        <v>6.813</v>
      </c>
      <c r="U82" s="18">
        <v>7.371</v>
      </c>
      <c r="V82" s="18">
        <v>8.505</v>
      </c>
      <c r="W82" s="18">
        <v>8.919</v>
      </c>
      <c r="X82" s="18">
        <v>10.44</v>
      </c>
      <c r="Y82" s="18">
        <v>10.521</v>
      </c>
      <c r="Z82" s="18">
        <v>11.6249999162194</v>
      </c>
      <c r="AA82" s="18">
        <v>12.0379999181834</v>
      </c>
      <c r="AB82" s="18">
        <v>11.9359999643985</v>
      </c>
      <c r="AC82" s="18">
        <v>15.6579999420814</v>
      </c>
      <c r="AD82" s="18">
        <v>14.631999965458</v>
      </c>
      <c r="AE82" s="18">
        <v>15.6689999662304</v>
      </c>
      <c r="AF82" s="18">
        <v>14.4899999187613</v>
      </c>
      <c r="AG82" s="18">
        <v>21.7239999100603</v>
      </c>
      <c r="AH82" s="18">
        <v>22.6799999725684</v>
      </c>
      <c r="AI82" s="18">
        <v>23.5446639408232</v>
      </c>
      <c r="AJ82" s="18">
        <v>24.4651143287161</v>
      </c>
      <c r="AK82" s="18">
        <v>21.3437908186972</v>
      </c>
      <c r="AL82" s="18">
        <v>26.9250071460589</v>
      </c>
      <c r="AM82" s="18">
        <v>29.73569588422</v>
      </c>
      <c r="AN82" s="18">
        <v>29.6613476555732</v>
      </c>
      <c r="AO82" s="18">
        <v>30.2150756351596</v>
      </c>
      <c r="AP82" s="18">
        <v>28.3076120326185</v>
      </c>
      <c r="AQ82" s="18"/>
      <c r="AR82" s="18"/>
      <c r="AS82" s="18"/>
      <c r="AT82" s="18"/>
      <c r="AU82" s="18"/>
      <c r="AV82" s="18"/>
      <c r="AW82" s="18"/>
      <c r="AX82" s="18"/>
    </row>
    <row r="83" spans="1:50" ht="12">
      <c r="A83" s="10" t="s">
        <v>38</v>
      </c>
      <c r="B83" s="10"/>
      <c r="C83" s="18" t="s">
        <v>1</v>
      </c>
      <c r="D83" s="18">
        <v>0.073</v>
      </c>
      <c r="E83" s="18">
        <v>0.102</v>
      </c>
      <c r="F83" s="18">
        <v>0.103</v>
      </c>
      <c r="G83" s="18">
        <v>0.212</v>
      </c>
      <c r="H83" s="18">
        <v>0.495</v>
      </c>
      <c r="I83" s="18">
        <v>0.576</v>
      </c>
      <c r="J83" s="18">
        <v>0.837</v>
      </c>
      <c r="K83" s="18">
        <v>0.909</v>
      </c>
      <c r="L83" s="18">
        <v>0.99</v>
      </c>
      <c r="M83" s="18">
        <v>0.99</v>
      </c>
      <c r="N83" s="18">
        <v>1.197</v>
      </c>
      <c r="O83" s="18">
        <v>1.422</v>
      </c>
      <c r="P83" s="18">
        <v>2.448</v>
      </c>
      <c r="Q83" s="18">
        <v>4.041</v>
      </c>
      <c r="R83" s="18">
        <v>5.814</v>
      </c>
      <c r="S83" s="18">
        <v>7.281</v>
      </c>
      <c r="T83" s="18">
        <v>6.813</v>
      </c>
      <c r="U83" s="18">
        <v>7.371</v>
      </c>
      <c r="V83" s="18">
        <v>8.505</v>
      </c>
      <c r="W83" s="18">
        <v>8.919</v>
      </c>
      <c r="X83" s="18">
        <v>10.44</v>
      </c>
      <c r="Y83" s="18">
        <v>10.521</v>
      </c>
      <c r="Z83" s="18">
        <v>11.5629999049838</v>
      </c>
      <c r="AA83" s="18">
        <v>12.0419999269649</v>
      </c>
      <c r="AB83" s="18">
        <v>12.0299999566878</v>
      </c>
      <c r="AC83" s="18">
        <v>15.663999947608</v>
      </c>
      <c r="AD83" s="18">
        <v>14.6379999531451</v>
      </c>
      <c r="AE83" s="18">
        <v>15.6689999662304</v>
      </c>
      <c r="AF83" s="18">
        <v>14.4899999187613</v>
      </c>
      <c r="AG83" s="18">
        <v>21.7259999119025</v>
      </c>
      <c r="AH83" s="18">
        <v>22.6899999715854</v>
      </c>
      <c r="AI83" s="18">
        <v>23.5516639408997</v>
      </c>
      <c r="AJ83" s="18">
        <v>24.5941859092163</v>
      </c>
      <c r="AK83" s="18">
        <v>22.2371559937333</v>
      </c>
      <c r="AL83" s="18">
        <v>28.2868310468</v>
      </c>
      <c r="AM83" s="18">
        <v>30.3639762795952</v>
      </c>
      <c r="AN83" s="18">
        <v>30.0680862761583</v>
      </c>
      <c r="AO83" s="18">
        <v>30.3769566641698</v>
      </c>
      <c r="AP83" s="18">
        <v>30.2898152649704</v>
      </c>
      <c r="AQ83" s="18">
        <v>32.1547796279614</v>
      </c>
      <c r="AR83" s="18"/>
      <c r="AS83" s="18"/>
      <c r="AT83" s="18"/>
      <c r="AU83" s="18"/>
      <c r="AV83" s="18"/>
      <c r="AW83" s="18"/>
      <c r="AX83" s="18"/>
    </row>
    <row r="84" spans="1:50" ht="12">
      <c r="A84" s="10" t="s">
        <v>37</v>
      </c>
      <c r="B84" s="10"/>
      <c r="C84" s="18" t="s">
        <v>1</v>
      </c>
      <c r="D84" s="18">
        <v>0.073</v>
      </c>
      <c r="E84" s="18">
        <v>0.102</v>
      </c>
      <c r="F84" s="18">
        <v>0.103</v>
      </c>
      <c r="G84" s="18">
        <v>0.212</v>
      </c>
      <c r="H84" s="18">
        <v>0.495</v>
      </c>
      <c r="I84" s="18">
        <v>0.576</v>
      </c>
      <c r="J84" s="18">
        <v>0.837</v>
      </c>
      <c r="K84" s="18">
        <v>0.909</v>
      </c>
      <c r="L84" s="18">
        <v>0.99</v>
      </c>
      <c r="M84" s="18">
        <v>0.99</v>
      </c>
      <c r="N84" s="18">
        <v>1.197</v>
      </c>
      <c r="O84" s="18">
        <v>1.422</v>
      </c>
      <c r="P84" s="18">
        <v>2.448</v>
      </c>
      <c r="Q84" s="18">
        <v>4.041</v>
      </c>
      <c r="R84" s="18">
        <v>5.814</v>
      </c>
      <c r="S84" s="18">
        <v>7.281</v>
      </c>
      <c r="T84" s="18">
        <v>6.813</v>
      </c>
      <c r="U84" s="18">
        <v>7.371</v>
      </c>
      <c r="V84" s="18">
        <v>8.505</v>
      </c>
      <c r="W84" s="18">
        <v>8.919</v>
      </c>
      <c r="X84" s="18">
        <v>10.44</v>
      </c>
      <c r="Y84" s="18">
        <v>10.521</v>
      </c>
      <c r="Z84" s="18">
        <v>11.5629999049837</v>
      </c>
      <c r="AA84" s="18">
        <v>12.0419999269648</v>
      </c>
      <c r="AB84" s="18">
        <v>12.0299999566878</v>
      </c>
      <c r="AC84" s="18">
        <v>15.663999947608</v>
      </c>
      <c r="AD84" s="18">
        <v>14.637999953145</v>
      </c>
      <c r="AE84" s="18">
        <v>15.6689999662304</v>
      </c>
      <c r="AF84" s="18">
        <v>14.4899999187613</v>
      </c>
      <c r="AG84" s="18">
        <v>21.7259999119025</v>
      </c>
      <c r="AH84" s="18">
        <v>22.6899999715854</v>
      </c>
      <c r="AI84" s="18">
        <v>23.5516639408996</v>
      </c>
      <c r="AJ84" s="18">
        <v>24.5941859092162</v>
      </c>
      <c r="AK84" s="18">
        <v>22.2371559937333</v>
      </c>
      <c r="AL84" s="18">
        <v>28.2868310467999</v>
      </c>
      <c r="AM84" s="18">
        <v>30.3639762795951</v>
      </c>
      <c r="AN84" s="18">
        <v>30.0680862761583</v>
      </c>
      <c r="AO84" s="18">
        <v>30.3769566641697</v>
      </c>
      <c r="AP84" s="18">
        <v>30.2898152649704</v>
      </c>
      <c r="AQ84" s="18">
        <v>28.6823749263813</v>
      </c>
      <c r="AR84" s="18">
        <v>25.6596003780815</v>
      </c>
      <c r="AS84" s="18"/>
      <c r="AT84" s="55">
        <f>AR84/AQ84-1</f>
        <v>-0.1053878751692745</v>
      </c>
      <c r="AU84" s="55">
        <f>AR84/AO84-1</f>
        <v>-0.1552939070967707</v>
      </c>
      <c r="AV84" s="18"/>
      <c r="AW84" s="18"/>
      <c r="AX84" s="18"/>
    </row>
    <row r="85" spans="1:50" ht="12">
      <c r="A85" s="21" t="s">
        <v>3</v>
      </c>
      <c r="B85" s="2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2">
      <c r="A86" s="1" t="s">
        <v>42</v>
      </c>
      <c r="B86" s="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2">
      <c r="A87" s="21" t="s">
        <v>43</v>
      </c>
      <c r="B87" s="21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46" ht="12">
      <c r="A88" s="3" t="s">
        <v>18</v>
      </c>
      <c r="B88" s="3"/>
      <c r="C88" s="33" t="e">
        <f aca="true" t="shared" si="33" ref="C88:AN88">C81-C80</f>
        <v>#VALUE!</v>
      </c>
      <c r="D88" s="33">
        <f t="shared" si="33"/>
        <v>0</v>
      </c>
      <c r="E88" s="33">
        <f t="shared" si="33"/>
        <v>0</v>
      </c>
      <c r="F88" s="33">
        <f t="shared" si="33"/>
        <v>0</v>
      </c>
      <c r="G88" s="33">
        <f t="shared" si="33"/>
        <v>0</v>
      </c>
      <c r="H88" s="33">
        <f t="shared" si="33"/>
        <v>0</v>
      </c>
      <c r="I88" s="33">
        <f t="shared" si="33"/>
        <v>0</v>
      </c>
      <c r="J88" s="33">
        <f t="shared" si="33"/>
        <v>0</v>
      </c>
      <c r="K88" s="33">
        <f t="shared" si="33"/>
        <v>0</v>
      </c>
      <c r="L88" s="33">
        <f t="shared" si="33"/>
        <v>0</v>
      </c>
      <c r="M88" s="33">
        <f t="shared" si="33"/>
        <v>0</v>
      </c>
      <c r="N88" s="33">
        <f t="shared" si="33"/>
        <v>0</v>
      </c>
      <c r="O88" s="33">
        <f t="shared" si="33"/>
        <v>0</v>
      </c>
      <c r="P88" s="33">
        <f t="shared" si="33"/>
        <v>0</v>
      </c>
      <c r="Q88" s="33">
        <f t="shared" si="33"/>
        <v>0</v>
      </c>
      <c r="R88" s="33">
        <f t="shared" si="33"/>
        <v>0</v>
      </c>
      <c r="S88" s="33">
        <f t="shared" si="33"/>
        <v>0</v>
      </c>
      <c r="T88" s="33">
        <f t="shared" si="33"/>
        <v>0</v>
      </c>
      <c r="U88" s="33">
        <f t="shared" si="33"/>
        <v>0</v>
      </c>
      <c r="V88" s="33">
        <f t="shared" si="33"/>
        <v>0</v>
      </c>
      <c r="W88" s="33">
        <f t="shared" si="33"/>
        <v>0</v>
      </c>
      <c r="X88" s="33">
        <f t="shared" si="33"/>
        <v>0</v>
      </c>
      <c r="Y88" s="33">
        <f t="shared" si="33"/>
        <v>0</v>
      </c>
      <c r="Z88" s="33">
        <f t="shared" si="33"/>
        <v>0</v>
      </c>
      <c r="AA88" s="33">
        <f t="shared" si="33"/>
        <v>0</v>
      </c>
      <c r="AB88" s="33">
        <f t="shared" si="33"/>
        <v>0</v>
      </c>
      <c r="AC88" s="33">
        <f t="shared" si="33"/>
        <v>0</v>
      </c>
      <c r="AD88" s="33">
        <f t="shared" si="33"/>
        <v>0</v>
      </c>
      <c r="AE88" s="33">
        <f t="shared" si="33"/>
        <v>0</v>
      </c>
      <c r="AF88" s="33">
        <f t="shared" si="33"/>
        <v>0</v>
      </c>
      <c r="AG88" s="33">
        <f t="shared" si="33"/>
        <v>0</v>
      </c>
      <c r="AH88" s="33">
        <f t="shared" si="33"/>
        <v>0</v>
      </c>
      <c r="AI88" s="33">
        <f t="shared" si="33"/>
        <v>0</v>
      </c>
      <c r="AJ88" s="33">
        <f t="shared" si="33"/>
        <v>0</v>
      </c>
      <c r="AK88" s="33">
        <f t="shared" si="33"/>
        <v>-0.02391533999999851</v>
      </c>
      <c r="AL88" s="33">
        <f t="shared" si="33"/>
        <v>0.35096231700000047</v>
      </c>
      <c r="AM88" s="33">
        <f t="shared" si="33"/>
        <v>-0.4929783840000006</v>
      </c>
      <c r="AN88" s="33">
        <f t="shared" si="33"/>
        <v>0.2575911330000018</v>
      </c>
      <c r="AO88" s="11"/>
      <c r="AP88" s="11"/>
      <c r="AQ88" s="11"/>
      <c r="AR88" s="11"/>
      <c r="AS88" s="11"/>
      <c r="AT88" s="12"/>
    </row>
    <row r="89" spans="1:42" ht="12">
      <c r="A89" s="3" t="s">
        <v>14</v>
      </c>
      <c r="B89" s="3"/>
      <c r="C89" s="33" t="e">
        <f aca="true" t="shared" si="34" ref="C89:AN89">C82-C81</f>
        <v>#VALUE!</v>
      </c>
      <c r="D89" s="33">
        <f t="shared" si="34"/>
        <v>0</v>
      </c>
      <c r="E89" s="33">
        <f t="shared" si="34"/>
        <v>0</v>
      </c>
      <c r="F89" s="33">
        <f t="shared" si="34"/>
        <v>0</v>
      </c>
      <c r="G89" s="33">
        <f t="shared" si="34"/>
        <v>0</v>
      </c>
      <c r="H89" s="33">
        <f t="shared" si="34"/>
        <v>0</v>
      </c>
      <c r="I89" s="33">
        <f t="shared" si="34"/>
        <v>0</v>
      </c>
      <c r="J89" s="33">
        <f t="shared" si="34"/>
        <v>0</v>
      </c>
      <c r="K89" s="33">
        <f t="shared" si="34"/>
        <v>0</v>
      </c>
      <c r="L89" s="33">
        <f t="shared" si="34"/>
        <v>0</v>
      </c>
      <c r="M89" s="33">
        <f t="shared" si="34"/>
        <v>0</v>
      </c>
      <c r="N89" s="33">
        <f t="shared" si="34"/>
        <v>0</v>
      </c>
      <c r="O89" s="33">
        <f t="shared" si="34"/>
        <v>0</v>
      </c>
      <c r="P89" s="33">
        <f t="shared" si="34"/>
        <v>0</v>
      </c>
      <c r="Q89" s="33">
        <f t="shared" si="34"/>
        <v>0</v>
      </c>
      <c r="R89" s="33">
        <f t="shared" si="34"/>
        <v>0</v>
      </c>
      <c r="S89" s="33">
        <f t="shared" si="34"/>
        <v>0</v>
      </c>
      <c r="T89" s="33">
        <f t="shared" si="34"/>
        <v>0</v>
      </c>
      <c r="U89" s="33">
        <f t="shared" si="34"/>
        <v>0</v>
      </c>
      <c r="V89" s="33">
        <f t="shared" si="34"/>
        <v>0</v>
      </c>
      <c r="W89" s="33">
        <f t="shared" si="34"/>
        <v>0</v>
      </c>
      <c r="X89" s="33">
        <f t="shared" si="34"/>
        <v>0</v>
      </c>
      <c r="Y89" s="33">
        <f t="shared" si="34"/>
        <v>0</v>
      </c>
      <c r="Z89" s="33">
        <f t="shared" si="34"/>
        <v>-0.03900008378059994</v>
      </c>
      <c r="AA89" s="33">
        <f t="shared" si="34"/>
        <v>-0.23800008181659926</v>
      </c>
      <c r="AB89" s="33">
        <f t="shared" si="34"/>
        <v>-0.4210000356014998</v>
      </c>
      <c r="AC89" s="33">
        <f t="shared" si="34"/>
        <v>-0.3440000579185991</v>
      </c>
      <c r="AD89" s="33">
        <f t="shared" si="34"/>
        <v>-0.3890000345420006</v>
      </c>
      <c r="AE89" s="33">
        <f t="shared" si="34"/>
        <v>-3.3769600449318204E-08</v>
      </c>
      <c r="AF89" s="33">
        <f t="shared" si="34"/>
        <v>-8.123870109955078E-08</v>
      </c>
      <c r="AG89" s="33">
        <f t="shared" si="34"/>
        <v>-0.1640000899397016</v>
      </c>
      <c r="AH89" s="33">
        <f t="shared" si="34"/>
        <v>-0.5130000274316018</v>
      </c>
      <c r="AI89" s="33">
        <f t="shared" si="34"/>
        <v>-0.4631833781768009</v>
      </c>
      <c r="AJ89" s="33">
        <f t="shared" si="34"/>
        <v>0.07946374071610052</v>
      </c>
      <c r="AK89" s="33">
        <f t="shared" si="34"/>
        <v>-0.7044091813028004</v>
      </c>
      <c r="AL89" s="33">
        <f t="shared" si="34"/>
        <v>0.5640071460588985</v>
      </c>
      <c r="AM89" s="33">
        <f t="shared" si="34"/>
        <v>3.6257958842200004</v>
      </c>
      <c r="AN89" s="33">
        <f t="shared" si="34"/>
        <v>3.9708476555731984</v>
      </c>
      <c r="AO89" s="33">
        <f>AO82-AO81</f>
        <v>2.6120756351595986</v>
      </c>
      <c r="AP89" s="33"/>
    </row>
    <row r="90" spans="1:47" s="3" customFormat="1" ht="11.25">
      <c r="A90" s="3" t="s">
        <v>15</v>
      </c>
      <c r="C90" s="33"/>
      <c r="D90" s="33">
        <f aca="true" t="shared" si="35" ref="D90:AN90">D83-D82</f>
        <v>0</v>
      </c>
      <c r="E90" s="33">
        <f t="shared" si="35"/>
        <v>0</v>
      </c>
      <c r="F90" s="33">
        <f t="shared" si="35"/>
        <v>0</v>
      </c>
      <c r="G90" s="33">
        <f t="shared" si="35"/>
        <v>0</v>
      </c>
      <c r="H90" s="33">
        <f t="shared" si="35"/>
        <v>0</v>
      </c>
      <c r="I90" s="33">
        <f t="shared" si="35"/>
        <v>0</v>
      </c>
      <c r="J90" s="33">
        <f t="shared" si="35"/>
        <v>0</v>
      </c>
      <c r="K90" s="33">
        <f t="shared" si="35"/>
        <v>0</v>
      </c>
      <c r="L90" s="33">
        <f t="shared" si="35"/>
        <v>0</v>
      </c>
      <c r="M90" s="33">
        <f t="shared" si="35"/>
        <v>0</v>
      </c>
      <c r="N90" s="33">
        <f t="shared" si="35"/>
        <v>0</v>
      </c>
      <c r="O90" s="33">
        <f t="shared" si="35"/>
        <v>0</v>
      </c>
      <c r="P90" s="33">
        <f t="shared" si="35"/>
        <v>0</v>
      </c>
      <c r="Q90" s="33">
        <f t="shared" si="35"/>
        <v>0</v>
      </c>
      <c r="R90" s="33">
        <f t="shared" si="35"/>
        <v>0</v>
      </c>
      <c r="S90" s="33">
        <f t="shared" si="35"/>
        <v>0</v>
      </c>
      <c r="T90" s="33">
        <f t="shared" si="35"/>
        <v>0</v>
      </c>
      <c r="U90" s="33">
        <f t="shared" si="35"/>
        <v>0</v>
      </c>
      <c r="V90" s="33">
        <f t="shared" si="35"/>
        <v>0</v>
      </c>
      <c r="W90" s="33">
        <f t="shared" si="35"/>
        <v>0</v>
      </c>
      <c r="X90" s="33">
        <f t="shared" si="35"/>
        <v>0</v>
      </c>
      <c r="Y90" s="33">
        <f t="shared" si="35"/>
        <v>0</v>
      </c>
      <c r="Z90" s="33">
        <f t="shared" si="35"/>
        <v>-0.06200001123560028</v>
      </c>
      <c r="AA90" s="33">
        <f t="shared" si="35"/>
        <v>0.004000008781499531</v>
      </c>
      <c r="AB90" s="33">
        <f t="shared" si="35"/>
        <v>0.09399999228929978</v>
      </c>
      <c r="AC90" s="33">
        <f t="shared" si="35"/>
        <v>0.00600000552659985</v>
      </c>
      <c r="AD90" s="33">
        <f t="shared" si="35"/>
        <v>0.005999987687099306</v>
      </c>
      <c r="AE90" s="33">
        <f t="shared" si="35"/>
        <v>0</v>
      </c>
      <c r="AF90" s="33">
        <f t="shared" si="35"/>
        <v>0</v>
      </c>
      <c r="AG90" s="33">
        <f t="shared" si="35"/>
        <v>0.0020000018421981736</v>
      </c>
      <c r="AH90" s="33">
        <f t="shared" si="35"/>
        <v>0.009999999017001215</v>
      </c>
      <c r="AI90" s="33">
        <f t="shared" si="35"/>
        <v>0.007000000076502033</v>
      </c>
      <c r="AJ90" s="33">
        <f t="shared" si="35"/>
        <v>0.12907158050019873</v>
      </c>
      <c r="AK90" s="33">
        <f t="shared" si="35"/>
        <v>0.8933651750360987</v>
      </c>
      <c r="AL90" s="33">
        <f t="shared" si="35"/>
        <v>1.3618239007411006</v>
      </c>
      <c r="AM90" s="33">
        <f t="shared" si="35"/>
        <v>0.6282803953751994</v>
      </c>
      <c r="AN90" s="33">
        <f t="shared" si="35"/>
        <v>0.40673862058510224</v>
      </c>
      <c r="AO90" s="33">
        <f>AO83-AO82</f>
        <v>0.16188102901019974</v>
      </c>
      <c r="AP90" s="33">
        <f>AP83-AP82</f>
        <v>1.9822032323518997</v>
      </c>
      <c r="AQ90" s="33"/>
      <c r="AR90" s="33"/>
      <c r="AS90" s="38"/>
      <c r="AT90" s="37"/>
      <c r="AU90" s="37"/>
    </row>
    <row r="91" spans="1:45" s="3" customFormat="1" ht="11.25">
      <c r="A91" s="39" t="s">
        <v>16</v>
      </c>
      <c r="B91" s="39"/>
      <c r="C91" s="33"/>
      <c r="D91" s="33">
        <f aca="true" t="shared" si="36" ref="D91:AN91">D84-D83</f>
        <v>0</v>
      </c>
      <c r="E91" s="33">
        <f t="shared" si="36"/>
        <v>0</v>
      </c>
      <c r="F91" s="33">
        <f t="shared" si="36"/>
        <v>0</v>
      </c>
      <c r="G91" s="33">
        <f t="shared" si="36"/>
        <v>0</v>
      </c>
      <c r="H91" s="33">
        <f t="shared" si="36"/>
        <v>0</v>
      </c>
      <c r="I91" s="33">
        <f t="shared" si="36"/>
        <v>0</v>
      </c>
      <c r="J91" s="33">
        <f t="shared" si="36"/>
        <v>0</v>
      </c>
      <c r="K91" s="33">
        <f t="shared" si="36"/>
        <v>0</v>
      </c>
      <c r="L91" s="33">
        <f t="shared" si="36"/>
        <v>0</v>
      </c>
      <c r="M91" s="33">
        <f t="shared" si="36"/>
        <v>0</v>
      </c>
      <c r="N91" s="33">
        <f t="shared" si="36"/>
        <v>0</v>
      </c>
      <c r="O91" s="33">
        <f t="shared" si="36"/>
        <v>0</v>
      </c>
      <c r="P91" s="33">
        <f t="shared" si="36"/>
        <v>0</v>
      </c>
      <c r="Q91" s="33">
        <f t="shared" si="36"/>
        <v>0</v>
      </c>
      <c r="R91" s="33">
        <f t="shared" si="36"/>
        <v>0</v>
      </c>
      <c r="S91" s="33">
        <f t="shared" si="36"/>
        <v>0</v>
      </c>
      <c r="T91" s="33">
        <f t="shared" si="36"/>
        <v>0</v>
      </c>
      <c r="U91" s="33">
        <f t="shared" si="36"/>
        <v>0</v>
      </c>
      <c r="V91" s="33">
        <f t="shared" si="36"/>
        <v>0</v>
      </c>
      <c r="W91" s="33">
        <f t="shared" si="36"/>
        <v>0</v>
      </c>
      <c r="X91" s="33">
        <f t="shared" si="36"/>
        <v>0</v>
      </c>
      <c r="Y91" s="33">
        <f t="shared" si="36"/>
        <v>0</v>
      </c>
      <c r="Z91" s="33">
        <f t="shared" si="36"/>
        <v>-9.947598300641403E-14</v>
      </c>
      <c r="AA91" s="33">
        <f t="shared" si="36"/>
        <v>-9.947598300641403E-14</v>
      </c>
      <c r="AB91" s="33">
        <f t="shared" si="36"/>
        <v>0</v>
      </c>
      <c r="AC91" s="33">
        <f t="shared" si="36"/>
        <v>0</v>
      </c>
      <c r="AD91" s="33">
        <f t="shared" si="36"/>
        <v>-9.947598300641403E-14</v>
      </c>
      <c r="AE91" s="33">
        <f t="shared" si="36"/>
        <v>0</v>
      </c>
      <c r="AF91" s="33">
        <f t="shared" si="36"/>
        <v>0</v>
      </c>
      <c r="AG91" s="33">
        <f t="shared" si="36"/>
        <v>0</v>
      </c>
      <c r="AH91" s="33">
        <f t="shared" si="36"/>
        <v>0</v>
      </c>
      <c r="AI91" s="33">
        <f t="shared" si="36"/>
        <v>-9.947598300641403E-14</v>
      </c>
      <c r="AJ91" s="33">
        <f t="shared" si="36"/>
        <v>-9.947598300641403E-14</v>
      </c>
      <c r="AK91" s="33">
        <f t="shared" si="36"/>
        <v>0</v>
      </c>
      <c r="AL91" s="33">
        <f t="shared" si="36"/>
        <v>-9.947598300641403E-14</v>
      </c>
      <c r="AM91" s="33">
        <f t="shared" si="36"/>
        <v>-9.947598300641403E-14</v>
      </c>
      <c r="AN91" s="33">
        <f t="shared" si="36"/>
        <v>0</v>
      </c>
      <c r="AO91" s="33">
        <f>AO84-AO83</f>
        <v>-9.947598300641403E-14</v>
      </c>
      <c r="AP91" s="33">
        <f>AP84-AP83</f>
        <v>0</v>
      </c>
      <c r="AQ91" s="33">
        <f>AQ84-AQ83</f>
        <v>-3.4724047015801034</v>
      </c>
      <c r="AR91" s="33"/>
      <c r="AS91" s="38"/>
    </row>
    <row r="93" spans="1:42" s="41" customFormat="1" ht="12">
      <c r="A93" s="40" t="s">
        <v>116</v>
      </c>
      <c r="B93" s="40"/>
      <c r="AP93" s="42"/>
    </row>
    <row r="94" spans="1:47" ht="12">
      <c r="A94" s="5" t="s">
        <v>81</v>
      </c>
      <c r="B94" s="21" t="s">
        <v>75</v>
      </c>
      <c r="AG94" s="18">
        <v>16.67202741</v>
      </c>
      <c r="AH94" s="18">
        <v>15.076789419999999</v>
      </c>
      <c r="AI94" s="18">
        <v>16.19218421</v>
      </c>
      <c r="AJ94" s="18">
        <v>17.91269358</v>
      </c>
      <c r="AK94" s="18">
        <v>18.04725825</v>
      </c>
      <c r="AL94" s="18">
        <v>18.39041889</v>
      </c>
      <c r="AM94" s="18">
        <v>16.87518935</v>
      </c>
      <c r="AN94" s="18">
        <v>16.88001913</v>
      </c>
      <c r="AO94" s="18">
        <v>16.763326685</v>
      </c>
      <c r="AP94" s="18">
        <v>16.41239249513</v>
      </c>
      <c r="AQ94" s="18">
        <v>16.37318210478</v>
      </c>
      <c r="AR94" s="18">
        <v>12.5064066936</v>
      </c>
      <c r="AS94" s="18"/>
      <c r="AT94" s="55">
        <f>AR94/AQ94-1</f>
        <v>-0.23616517463951792</v>
      </c>
      <c r="AU94" s="55">
        <f>AR94/AL94-1</f>
        <v>-0.3199498734419528</v>
      </c>
    </row>
    <row r="95" spans="1:44" ht="12">
      <c r="A95" s="5" t="s">
        <v>77</v>
      </c>
      <c r="B95" s="21" t="s">
        <v>75</v>
      </c>
      <c r="C95" s="33"/>
      <c r="D95" s="33"/>
      <c r="E95" s="33"/>
      <c r="F95" s="33"/>
      <c r="G95" s="33"/>
      <c r="AJ95" s="18">
        <f aca="true" t="shared" si="37" ref="AJ95:AR95">AJ171*1.22/1000</f>
        <v>21.11979698</v>
      </c>
      <c r="AK95" s="18">
        <f t="shared" si="37"/>
        <v>25.04095387294</v>
      </c>
      <c r="AL95" s="18">
        <f t="shared" si="37"/>
        <v>26.401902043568</v>
      </c>
      <c r="AM95" s="18">
        <f t="shared" si="37"/>
        <v>25.90506339074</v>
      </c>
      <c r="AN95" s="18">
        <f t="shared" si="37"/>
        <v>27.942426519899996</v>
      </c>
      <c r="AO95" s="18">
        <f t="shared" si="37"/>
        <v>28.259705396559998</v>
      </c>
      <c r="AP95" s="18">
        <f t="shared" si="37"/>
        <v>26.95564502</v>
      </c>
      <c r="AQ95" s="18">
        <f t="shared" si="37"/>
        <v>28.003038932</v>
      </c>
      <c r="AR95" s="18">
        <f t="shared" si="37"/>
        <v>30.31484548</v>
      </c>
    </row>
    <row r="97" spans="1:48" ht="12">
      <c r="A97" s="10" t="s">
        <v>83</v>
      </c>
      <c r="B97" s="21" t="s">
        <v>62</v>
      </c>
      <c r="C97" s="18">
        <f aca="true" t="shared" si="38" ref="C97:R97">C169/1000</f>
        <v>3.641</v>
      </c>
      <c r="D97" s="18">
        <f t="shared" si="38"/>
        <v>6.522</v>
      </c>
      <c r="E97" s="18">
        <f t="shared" si="38"/>
        <v>3.137</v>
      </c>
      <c r="F97" s="18">
        <f t="shared" si="38"/>
        <v>2.884</v>
      </c>
      <c r="G97" s="18">
        <f t="shared" si="38"/>
        <v>2.327</v>
      </c>
      <c r="H97" s="18">
        <f t="shared" si="38"/>
        <v>3.24</v>
      </c>
      <c r="I97" s="18">
        <f t="shared" si="38"/>
        <v>6.417</v>
      </c>
      <c r="J97" s="18">
        <f t="shared" si="38"/>
        <v>7.354</v>
      </c>
      <c r="K97" s="18">
        <f t="shared" si="38"/>
        <v>9.153</v>
      </c>
      <c r="L97" s="18">
        <f t="shared" si="38"/>
        <v>12.034</v>
      </c>
      <c r="M97" s="18">
        <f t="shared" si="38"/>
        <v>11.227</v>
      </c>
      <c r="N97" s="18">
        <f t="shared" si="38"/>
        <v>10.143</v>
      </c>
      <c r="O97" s="18">
        <f t="shared" si="38"/>
        <v>11.974</v>
      </c>
      <c r="P97" s="18">
        <f t="shared" si="38"/>
        <v>14.224</v>
      </c>
      <c r="Q97" s="18">
        <f t="shared" si="38"/>
        <v>16.497</v>
      </c>
      <c r="R97" s="18">
        <f t="shared" si="38"/>
        <v>16.701</v>
      </c>
      <c r="S97" s="18">
        <f aca="true" t="shared" si="39" ref="S97:AQ97">S169/1000</f>
        <v>18.792</v>
      </c>
      <c r="T97" s="18">
        <f t="shared" si="39"/>
        <v>17.999</v>
      </c>
      <c r="U97" s="18">
        <f t="shared" si="39"/>
        <v>19.899</v>
      </c>
      <c r="V97" s="18">
        <f t="shared" si="39"/>
        <v>21.323</v>
      </c>
      <c r="W97" s="18">
        <f t="shared" si="39"/>
        <v>22.11</v>
      </c>
      <c r="X97" s="18">
        <f t="shared" si="39"/>
        <v>22.595</v>
      </c>
      <c r="Y97" s="18">
        <f t="shared" si="39"/>
        <v>22.526</v>
      </c>
      <c r="Z97" s="18">
        <f t="shared" si="39"/>
        <v>21.019</v>
      </c>
      <c r="AA97" s="18">
        <f t="shared" si="39"/>
        <v>19.061</v>
      </c>
      <c r="AB97" s="18">
        <f t="shared" si="39"/>
        <v>19.165</v>
      </c>
      <c r="AC97" s="18">
        <f t="shared" si="39"/>
        <v>17.495</v>
      </c>
      <c r="AD97" s="18">
        <f t="shared" si="39"/>
        <v>15.872</v>
      </c>
      <c r="AE97" s="18">
        <f t="shared" si="39"/>
        <v>18.071</v>
      </c>
      <c r="AF97" s="18">
        <f t="shared" si="39"/>
        <v>17.725</v>
      </c>
      <c r="AG97" s="18">
        <f t="shared" si="39"/>
        <v>16.672</v>
      </c>
      <c r="AH97" s="18">
        <f t="shared" si="39"/>
        <v>15.118</v>
      </c>
      <c r="AI97" s="18">
        <f t="shared" si="39"/>
        <v>16.192</v>
      </c>
      <c r="AJ97" s="18">
        <f t="shared" si="39"/>
        <v>17.913</v>
      </c>
      <c r="AK97" s="18">
        <f t="shared" si="39"/>
        <v>18.295</v>
      </c>
      <c r="AL97" s="18">
        <f t="shared" si="39"/>
        <v>18.39</v>
      </c>
      <c r="AM97" s="18">
        <f t="shared" si="39"/>
        <v>16.875</v>
      </c>
      <c r="AN97" s="18">
        <f t="shared" si="39"/>
        <v>16.88</v>
      </c>
      <c r="AO97" s="18">
        <f t="shared" si="39"/>
        <v>16.763</v>
      </c>
      <c r="AP97" s="18">
        <f t="shared" si="39"/>
        <v>16.412</v>
      </c>
      <c r="AQ97" s="18">
        <f t="shared" si="39"/>
        <v>16.373</v>
      </c>
      <c r="AV97" s="58" t="s">
        <v>84</v>
      </c>
    </row>
    <row r="98" spans="1:45" ht="12">
      <c r="A98" s="10" t="s">
        <v>80</v>
      </c>
      <c r="B98" s="21" t="s">
        <v>62</v>
      </c>
      <c r="C98" s="18">
        <f aca="true" t="shared" si="40" ref="C98:AQ98">C168/1000</f>
        <v>9.121</v>
      </c>
      <c r="D98" s="18">
        <f t="shared" si="40"/>
        <v>8.715</v>
      </c>
      <c r="E98" s="18">
        <f t="shared" si="40"/>
        <v>3.838</v>
      </c>
      <c r="F98" s="18">
        <f t="shared" si="40"/>
        <v>3.256</v>
      </c>
      <c r="G98" s="18">
        <f t="shared" si="40"/>
        <v>2.826</v>
      </c>
      <c r="H98" s="18">
        <f t="shared" si="40"/>
        <v>2.807</v>
      </c>
      <c r="I98" s="18">
        <f t="shared" si="40"/>
        <v>3.239</v>
      </c>
      <c r="J98" s="18">
        <f t="shared" si="40"/>
        <v>3.771</v>
      </c>
      <c r="K98" s="18">
        <f t="shared" si="40"/>
        <v>4.225</v>
      </c>
      <c r="L98" s="18">
        <f t="shared" si="40"/>
        <v>4.426</v>
      </c>
      <c r="M98" s="18">
        <f t="shared" si="40"/>
        <v>3.961</v>
      </c>
      <c r="N98" s="18">
        <f t="shared" si="40"/>
        <v>3.552</v>
      </c>
      <c r="O98" s="18">
        <f t="shared" si="40"/>
        <v>2.54</v>
      </c>
      <c r="P98" s="18">
        <f t="shared" si="40"/>
        <v>3.701</v>
      </c>
      <c r="Q98" s="18">
        <f t="shared" si="40"/>
        <v>2.553</v>
      </c>
      <c r="R98" s="18">
        <f t="shared" si="40"/>
        <v>2.252</v>
      </c>
      <c r="S98" s="18">
        <f t="shared" si="40"/>
        <v>1.933</v>
      </c>
      <c r="T98" s="18">
        <f t="shared" si="40"/>
        <v>1.563</v>
      </c>
      <c r="U98" s="18">
        <f t="shared" si="40"/>
        <v>1.509</v>
      </c>
      <c r="V98" s="18">
        <f t="shared" si="40"/>
        <v>1.019</v>
      </c>
      <c r="W98" s="18">
        <f t="shared" si="40"/>
        <v>1.004</v>
      </c>
      <c r="X98" s="18">
        <f t="shared" si="40"/>
        <v>1.084</v>
      </c>
      <c r="Y98" s="18">
        <f t="shared" si="40"/>
        <v>1.138</v>
      </c>
      <c r="Z98" s="18">
        <f t="shared" si="40"/>
        <v>1.672</v>
      </c>
      <c r="AA98" s="18">
        <f t="shared" si="40"/>
        <v>1.538</v>
      </c>
      <c r="AB98" s="18">
        <f t="shared" si="40"/>
        <v>1.271</v>
      </c>
      <c r="AC98" s="18">
        <f t="shared" si="40"/>
        <v>1.397</v>
      </c>
      <c r="AD98" s="18">
        <f t="shared" si="40"/>
        <v>1.256</v>
      </c>
      <c r="AE98" s="18">
        <f t="shared" si="40"/>
        <v>1.929</v>
      </c>
      <c r="AF98" s="18">
        <f t="shared" si="40"/>
        <v>3.247</v>
      </c>
      <c r="AG98" s="18">
        <f t="shared" si="40"/>
        <v>6.963</v>
      </c>
      <c r="AH98" s="18">
        <f t="shared" si="40"/>
        <v>8.559</v>
      </c>
      <c r="AI98" s="18">
        <f t="shared" si="40"/>
        <v>6.845</v>
      </c>
      <c r="AJ98" s="18">
        <f t="shared" si="40"/>
        <v>7.991</v>
      </c>
      <c r="AK98" s="18">
        <f t="shared" si="40"/>
        <v>7.888</v>
      </c>
      <c r="AL98" s="18">
        <f t="shared" si="40"/>
        <v>9.145</v>
      </c>
      <c r="AM98" s="18">
        <f t="shared" si="40"/>
        <v>10.322</v>
      </c>
      <c r="AN98" s="18">
        <f t="shared" si="40"/>
        <v>10.529</v>
      </c>
      <c r="AO98" s="18">
        <f t="shared" si="40"/>
        <v>9.228</v>
      </c>
      <c r="AP98" s="18">
        <f t="shared" si="40"/>
        <v>8.917</v>
      </c>
      <c r="AQ98" s="18">
        <f t="shared" si="40"/>
        <v>9.067</v>
      </c>
      <c r="AR98" s="18"/>
      <c r="AS98" s="18"/>
    </row>
    <row r="99" spans="1:45" ht="12">
      <c r="A99" s="13" t="s">
        <v>91</v>
      </c>
      <c r="B99" s="21"/>
      <c r="C99" s="18">
        <f aca="true" t="shared" si="41" ref="C99:AP99">C97-C98</f>
        <v>-5.48</v>
      </c>
      <c r="D99" s="18">
        <f t="shared" si="41"/>
        <v>-2.1929999999999996</v>
      </c>
      <c r="E99" s="18">
        <f t="shared" si="41"/>
        <v>-0.7010000000000001</v>
      </c>
      <c r="F99" s="18">
        <f t="shared" si="41"/>
        <v>-0.3719999999999999</v>
      </c>
      <c r="G99" s="18">
        <f t="shared" si="41"/>
        <v>-0.4990000000000001</v>
      </c>
      <c r="H99" s="18">
        <f t="shared" si="41"/>
        <v>0.4330000000000003</v>
      </c>
      <c r="I99" s="18">
        <f t="shared" si="41"/>
        <v>3.178</v>
      </c>
      <c r="J99" s="18">
        <f t="shared" si="41"/>
        <v>3.583</v>
      </c>
      <c r="K99" s="18">
        <f t="shared" si="41"/>
        <v>4.928000000000001</v>
      </c>
      <c r="L99" s="18">
        <f t="shared" si="41"/>
        <v>7.6080000000000005</v>
      </c>
      <c r="M99" s="18">
        <f t="shared" si="41"/>
        <v>7.266</v>
      </c>
      <c r="N99" s="18">
        <f t="shared" si="41"/>
        <v>6.591000000000001</v>
      </c>
      <c r="O99" s="18">
        <f t="shared" si="41"/>
        <v>9.434000000000001</v>
      </c>
      <c r="P99" s="18">
        <f t="shared" si="41"/>
        <v>10.523</v>
      </c>
      <c r="Q99" s="18">
        <f t="shared" si="41"/>
        <v>13.943999999999999</v>
      </c>
      <c r="R99" s="18">
        <f t="shared" si="41"/>
        <v>14.449000000000002</v>
      </c>
      <c r="S99" s="18">
        <f t="shared" si="41"/>
        <v>16.859</v>
      </c>
      <c r="T99" s="18">
        <f t="shared" si="41"/>
        <v>16.436</v>
      </c>
      <c r="U99" s="18">
        <f t="shared" si="41"/>
        <v>18.39</v>
      </c>
      <c r="V99" s="18">
        <f t="shared" si="41"/>
        <v>20.304000000000002</v>
      </c>
      <c r="W99" s="18">
        <f t="shared" si="41"/>
        <v>21.105999999999998</v>
      </c>
      <c r="X99" s="18">
        <f t="shared" si="41"/>
        <v>21.511</v>
      </c>
      <c r="Y99" s="18">
        <f t="shared" si="41"/>
        <v>21.387999999999998</v>
      </c>
      <c r="Z99" s="18">
        <f t="shared" si="41"/>
        <v>19.346999999999998</v>
      </c>
      <c r="AA99" s="18">
        <f t="shared" si="41"/>
        <v>17.523</v>
      </c>
      <c r="AB99" s="18">
        <f t="shared" si="41"/>
        <v>17.894</v>
      </c>
      <c r="AC99" s="18">
        <f t="shared" si="41"/>
        <v>16.098000000000003</v>
      </c>
      <c r="AD99" s="18">
        <f t="shared" si="41"/>
        <v>14.616</v>
      </c>
      <c r="AE99" s="18">
        <f t="shared" si="41"/>
        <v>16.142000000000003</v>
      </c>
      <c r="AF99" s="18">
        <f t="shared" si="41"/>
        <v>14.478000000000002</v>
      </c>
      <c r="AG99" s="18">
        <f t="shared" si="41"/>
        <v>9.709</v>
      </c>
      <c r="AH99" s="18">
        <f t="shared" si="41"/>
        <v>6.559000000000001</v>
      </c>
      <c r="AI99" s="18">
        <f t="shared" si="41"/>
        <v>9.347000000000001</v>
      </c>
      <c r="AJ99" s="18">
        <f t="shared" si="41"/>
        <v>9.922</v>
      </c>
      <c r="AK99" s="18">
        <f t="shared" si="41"/>
        <v>10.407000000000002</v>
      </c>
      <c r="AL99" s="18">
        <f t="shared" si="41"/>
        <v>9.245000000000001</v>
      </c>
      <c r="AM99" s="18">
        <f t="shared" si="41"/>
        <v>6.553000000000001</v>
      </c>
      <c r="AN99" s="18">
        <f t="shared" si="41"/>
        <v>6.350999999999999</v>
      </c>
      <c r="AO99" s="18">
        <f t="shared" si="41"/>
        <v>7.535000000000002</v>
      </c>
      <c r="AP99" s="18">
        <f t="shared" si="41"/>
        <v>7.494999999999999</v>
      </c>
      <c r="AQ99" s="18">
        <f>AQ97-AQ98</f>
        <v>7.306000000000001</v>
      </c>
      <c r="AR99" s="18"/>
      <c r="AS99" s="18"/>
    </row>
    <row r="100" spans="1:48" ht="12">
      <c r="A100" s="13" t="s">
        <v>92</v>
      </c>
      <c r="B100" s="10"/>
      <c r="C100" s="18">
        <f aca="true" t="shared" si="42" ref="C100:AQ100">C21-C99</f>
        <v>6.339</v>
      </c>
      <c r="D100" s="18">
        <f t="shared" si="42"/>
        <v>5.468</v>
      </c>
      <c r="E100" s="18">
        <f t="shared" si="42"/>
        <v>5.133000000000001</v>
      </c>
      <c r="F100" s="18">
        <f t="shared" si="42"/>
        <v>4.711</v>
      </c>
      <c r="G100" s="18">
        <f t="shared" si="42"/>
        <v>4.373</v>
      </c>
      <c r="H100" s="18">
        <f t="shared" si="42"/>
        <v>4.25</v>
      </c>
      <c r="I100" s="18">
        <f t="shared" si="42"/>
        <v>4.847</v>
      </c>
      <c r="J100" s="18">
        <f t="shared" si="42"/>
        <v>5.308999999999999</v>
      </c>
      <c r="K100" s="18">
        <f t="shared" si="42"/>
        <v>5.6259999999999994</v>
      </c>
      <c r="L100" s="18">
        <f t="shared" si="42"/>
        <v>6.237</v>
      </c>
      <c r="M100" s="18">
        <f t="shared" si="42"/>
        <v>5.978999999999999</v>
      </c>
      <c r="N100" s="18">
        <f t="shared" si="42"/>
        <v>5.768999999999998</v>
      </c>
      <c r="O100" s="18">
        <f t="shared" si="42"/>
        <v>6.108999999999998</v>
      </c>
      <c r="P100" s="18">
        <f t="shared" si="42"/>
        <v>7.849</v>
      </c>
      <c r="Q100" s="18">
        <f t="shared" si="42"/>
        <v>7.427</v>
      </c>
      <c r="R100" s="18">
        <f t="shared" si="42"/>
        <v>6.753</v>
      </c>
      <c r="S100" s="18">
        <f t="shared" si="42"/>
        <v>6.994</v>
      </c>
      <c r="T100" s="18">
        <f t="shared" si="42"/>
        <v>7.167999999999999</v>
      </c>
      <c r="U100" s="18">
        <f t="shared" si="42"/>
        <v>7.358999999999998</v>
      </c>
      <c r="V100" s="18">
        <f t="shared" si="42"/>
        <v>7.645999999999997</v>
      </c>
      <c r="W100" s="18">
        <f t="shared" si="42"/>
        <v>8.450000000000003</v>
      </c>
      <c r="X100" s="18">
        <f t="shared" si="42"/>
        <v>9.276</v>
      </c>
      <c r="Y100" s="18">
        <f t="shared" si="42"/>
        <v>9.903000000000002</v>
      </c>
      <c r="Z100" s="18">
        <f t="shared" si="42"/>
        <v>11.755000000000003</v>
      </c>
      <c r="AA100" s="18">
        <f t="shared" si="42"/>
        <v>14.184000000000001</v>
      </c>
      <c r="AB100" s="18">
        <f t="shared" si="42"/>
        <v>15.968000000000004</v>
      </c>
      <c r="AC100" s="18">
        <f t="shared" si="42"/>
        <v>18.368</v>
      </c>
      <c r="AD100" s="18">
        <f t="shared" si="42"/>
        <v>19.668999999999997</v>
      </c>
      <c r="AE100" s="18">
        <f t="shared" si="42"/>
        <v>18.678999999999995</v>
      </c>
      <c r="AF100" s="18">
        <f t="shared" si="42"/>
        <v>18.699999999999996</v>
      </c>
      <c r="AG100" s="18">
        <f t="shared" si="42"/>
        <v>23.075</v>
      </c>
      <c r="AH100" s="18">
        <f t="shared" si="42"/>
        <v>25.433999999999997</v>
      </c>
      <c r="AI100" s="18">
        <f t="shared" si="42"/>
        <v>24.198</v>
      </c>
      <c r="AJ100" s="18">
        <f t="shared" si="42"/>
        <v>25.514999999999997</v>
      </c>
      <c r="AK100" s="18">
        <f t="shared" si="42"/>
        <v>26.305</v>
      </c>
      <c r="AL100" s="18">
        <f t="shared" si="42"/>
        <v>24.541999999999998</v>
      </c>
      <c r="AM100" s="18">
        <f t="shared" si="42"/>
        <v>25.477</v>
      </c>
      <c r="AN100" s="18">
        <f t="shared" si="42"/>
        <v>26.436999999999998</v>
      </c>
      <c r="AO100" s="18">
        <f t="shared" si="42"/>
        <v>25.598</v>
      </c>
      <c r="AP100" s="18">
        <f t="shared" si="42"/>
        <v>24.147</v>
      </c>
      <c r="AQ100" s="18">
        <f t="shared" si="42"/>
        <v>23.346999999999998</v>
      </c>
      <c r="AR100" s="18"/>
      <c r="AV100" s="58" t="s">
        <v>85</v>
      </c>
    </row>
    <row r="101" spans="1:48" ht="12">
      <c r="A101" s="39" t="s">
        <v>86</v>
      </c>
      <c r="B101" s="14"/>
      <c r="C101" s="33">
        <f aca="true" t="shared" si="43" ref="C101:AQ101">C100-C67</f>
        <v>3.4870000000000005</v>
      </c>
      <c r="D101" s="33">
        <f t="shared" si="43"/>
        <v>2.342</v>
      </c>
      <c r="E101" s="33">
        <f t="shared" si="43"/>
        <v>1.5940000000000007</v>
      </c>
      <c r="F101" s="33">
        <f t="shared" si="43"/>
        <v>0.6560000000000006</v>
      </c>
      <c r="G101" s="33">
        <f t="shared" si="43"/>
        <v>0.27200000000000024</v>
      </c>
      <c r="H101" s="33">
        <f t="shared" si="43"/>
        <v>-0.23800000000000043</v>
      </c>
      <c r="I101" s="33">
        <f t="shared" si="43"/>
        <v>-0.03799999999999937</v>
      </c>
      <c r="J101" s="33">
        <f t="shared" si="43"/>
        <v>-0.17600000000000104</v>
      </c>
      <c r="K101" s="33">
        <f t="shared" si="43"/>
        <v>-0.370000000000001</v>
      </c>
      <c r="L101" s="33">
        <f t="shared" si="43"/>
        <v>-0.9779999999999998</v>
      </c>
      <c r="M101" s="33">
        <f t="shared" si="43"/>
        <v>-2.077</v>
      </c>
      <c r="N101" s="33">
        <f t="shared" si="43"/>
        <v>-2.6190000000000015</v>
      </c>
      <c r="O101" s="33">
        <f t="shared" si="43"/>
        <v>-2.9080000000000013</v>
      </c>
      <c r="P101" s="33">
        <f t="shared" si="43"/>
        <v>-1.7650000000000006</v>
      </c>
      <c r="Q101" s="33">
        <f t="shared" si="43"/>
        <v>-1.952</v>
      </c>
      <c r="R101" s="33">
        <f t="shared" si="43"/>
        <v>-2.6029999999999998</v>
      </c>
      <c r="S101" s="33">
        <f t="shared" si="43"/>
        <v>-2.3710000000000004</v>
      </c>
      <c r="T101" s="33">
        <f t="shared" si="43"/>
        <v>-2.3870000000000005</v>
      </c>
      <c r="U101" s="33">
        <f t="shared" si="43"/>
        <v>-2.7010000000000023</v>
      </c>
      <c r="V101" s="33">
        <f t="shared" si="43"/>
        <v>-3.2570000000000032</v>
      </c>
      <c r="W101" s="33">
        <f t="shared" si="43"/>
        <v>-4.553999999999997</v>
      </c>
      <c r="X101" s="33">
        <f t="shared" si="43"/>
        <v>-4.606999999999999</v>
      </c>
      <c r="Y101" s="33">
        <f t="shared" si="43"/>
        <v>-4.095809678907598</v>
      </c>
      <c r="Z101" s="33">
        <f t="shared" si="43"/>
        <v>-3.7363214716211974</v>
      </c>
      <c r="AA101" s="33">
        <f t="shared" si="43"/>
        <v>-3.818465248762699</v>
      </c>
      <c r="AB101" s="33">
        <f t="shared" si="43"/>
        <v>-2.6571781573378956</v>
      </c>
      <c r="AC101" s="33">
        <f t="shared" si="43"/>
        <v>-1.368868397508603</v>
      </c>
      <c r="AD101" s="33">
        <f t="shared" si="43"/>
        <v>-1.2199054889848036</v>
      </c>
      <c r="AE101" s="33">
        <f t="shared" si="43"/>
        <v>-0.7310679281050056</v>
      </c>
      <c r="AF101" s="33">
        <f t="shared" si="43"/>
        <v>-2.0076582755913037</v>
      </c>
      <c r="AG101" s="33">
        <f t="shared" si="43"/>
        <v>1.8070412133346991</v>
      </c>
      <c r="AH101" s="33">
        <f t="shared" si="43"/>
        <v>3.4802344333323987</v>
      </c>
      <c r="AI101" s="33">
        <f t="shared" si="43"/>
        <v>0.4008146332629998</v>
      </c>
      <c r="AJ101" s="33">
        <f t="shared" si="43"/>
        <v>2.1068280456430983</v>
      </c>
      <c r="AK101" s="33">
        <f t="shared" si="43"/>
        <v>2.019220204927901</v>
      </c>
      <c r="AL101" s="33">
        <f t="shared" si="43"/>
        <v>0.823183600302098</v>
      </c>
      <c r="AM101" s="33">
        <f t="shared" si="43"/>
        <v>1.0035346574099009</v>
      </c>
      <c r="AN101" s="33">
        <f t="shared" si="43"/>
        <v>-0.8315776278703026</v>
      </c>
      <c r="AO101" s="33">
        <f t="shared" si="43"/>
        <v>-1.4596791038714017</v>
      </c>
      <c r="AP101" s="33">
        <f t="shared" si="43"/>
        <v>-2.3428094254035017</v>
      </c>
      <c r="AQ101" s="33">
        <f t="shared" si="43"/>
        <v>-3.3420491890924033</v>
      </c>
      <c r="AV101" s="58" t="s">
        <v>87</v>
      </c>
    </row>
    <row r="102" spans="1:48" ht="12">
      <c r="A102" s="39"/>
      <c r="B102" s="1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V102" s="58"/>
    </row>
    <row r="103" spans="1:48" ht="12">
      <c r="A103" s="13" t="s">
        <v>94</v>
      </c>
      <c r="B103" s="14"/>
      <c r="C103" s="20">
        <f aca="true" t="shared" si="44" ref="C103:AP103">C6-C65</f>
        <v>-1.9920523560209424</v>
      </c>
      <c r="D103" s="20">
        <f t="shared" si="44"/>
        <v>0.1704659685863903</v>
      </c>
      <c r="E103" s="20">
        <f t="shared" si="44"/>
        <v>0.9162356020942402</v>
      </c>
      <c r="F103" s="20">
        <f t="shared" si="44"/>
        <v>0.2925130890052401</v>
      </c>
      <c r="G103" s="20">
        <f t="shared" si="44"/>
        <v>-0.2312356020942401</v>
      </c>
      <c r="H103" s="20">
        <f t="shared" si="44"/>
        <v>0.19393717277487</v>
      </c>
      <c r="I103" s="20">
        <f t="shared" si="44"/>
        <v>3.11526178010471</v>
      </c>
      <c r="J103" s="20">
        <f t="shared" si="44"/>
        <v>3.2578010471204193</v>
      </c>
      <c r="K103" s="20">
        <f t="shared" si="44"/>
        <v>4.3233717277487</v>
      </c>
      <c r="L103" s="20">
        <f t="shared" si="44"/>
        <v>6.257513089005201</v>
      </c>
      <c r="M103" s="20">
        <f t="shared" si="44"/>
        <v>5.1659895287958015</v>
      </c>
      <c r="N103" s="20">
        <f t="shared" si="44"/>
        <v>3.9856910994764014</v>
      </c>
      <c r="O103" s="20">
        <f t="shared" si="44"/>
        <v>5.5065602094241</v>
      </c>
      <c r="P103" s="20">
        <f t="shared" si="44"/>
        <v>8.779324607329798</v>
      </c>
      <c r="Q103" s="20">
        <f t="shared" si="44"/>
        <v>12.305229455952619</v>
      </c>
      <c r="R103" s="20">
        <f t="shared" si="44"/>
        <v>12.221208058274525</v>
      </c>
      <c r="S103" s="20">
        <f t="shared" si="44"/>
        <v>14.808086728886844</v>
      </c>
      <c r="T103" s="20">
        <f t="shared" si="44"/>
        <v>14.39491577509671</v>
      </c>
      <c r="U103" s="20">
        <f t="shared" si="44"/>
        <v>16.01441505425297</v>
      </c>
      <c r="V103" s="20">
        <f t="shared" si="44"/>
        <v>17.419484128790785</v>
      </c>
      <c r="W103" s="20">
        <f t="shared" si="44"/>
        <v>16.926793939853773</v>
      </c>
      <c r="X103" s="20">
        <f t="shared" si="44"/>
        <v>17.268282596049232</v>
      </c>
      <c r="Y103" s="20">
        <f t="shared" si="44"/>
        <v>17.681133516202273</v>
      </c>
      <c r="Z103" s="20">
        <f t="shared" si="44"/>
        <v>15.62644512262955</v>
      </c>
      <c r="AA103" s="20">
        <f t="shared" si="44"/>
        <v>14.115770307560012</v>
      </c>
      <c r="AB103" s="20">
        <f t="shared" si="44"/>
        <v>17.565526138896534</v>
      </c>
      <c r="AC103" s="20">
        <f t="shared" si="44"/>
        <v>16.487454471887357</v>
      </c>
      <c r="AD103" s="20">
        <f t="shared" si="44"/>
        <v>15.253192219223354</v>
      </c>
      <c r="AE103" s="20">
        <f t="shared" si="44"/>
        <v>16.94083057069384</v>
      </c>
      <c r="AF103" s="20">
        <f t="shared" si="44"/>
        <v>13.779008126974237</v>
      </c>
      <c r="AG103" s="20">
        <f t="shared" si="44"/>
        <v>13.599114897460812</v>
      </c>
      <c r="AH103" s="20">
        <f t="shared" si="44"/>
        <v>12.570049137653424</v>
      </c>
      <c r="AI103" s="20">
        <f t="shared" si="44"/>
        <v>12.389249889161071</v>
      </c>
      <c r="AJ103" s="20">
        <f t="shared" si="44"/>
        <v>13.888123743788796</v>
      </c>
      <c r="AK103" s="20">
        <f t="shared" si="44"/>
        <v>14.116660657099963</v>
      </c>
      <c r="AL103" s="20">
        <f t="shared" si="44"/>
        <v>12.847138456999915</v>
      </c>
      <c r="AM103" s="20">
        <f t="shared" si="44"/>
        <v>12.440284236825395</v>
      </c>
      <c r="AN103" s="20">
        <f t="shared" si="44"/>
        <v>12.178739822411242</v>
      </c>
      <c r="AO103" s="20">
        <f t="shared" si="44"/>
        <v>12.779252792695612</v>
      </c>
      <c r="AP103" s="20">
        <f t="shared" si="44"/>
        <v>11.810202338297554</v>
      </c>
      <c r="AQ103" s="33"/>
      <c r="AV103" s="58"/>
    </row>
    <row r="104" spans="1:48" ht="12">
      <c r="A104" s="13" t="s">
        <v>93</v>
      </c>
      <c r="B104" s="14"/>
      <c r="C104" s="20">
        <f aca="true" t="shared" si="45" ref="C104:AR104">C8+C58-C67</f>
        <v>-1.99205235602094</v>
      </c>
      <c r="D104" s="20">
        <f t="shared" si="45"/>
        <v>0.1704659685863903</v>
      </c>
      <c r="E104" s="20">
        <f t="shared" si="45"/>
        <v>0.9162356020942402</v>
      </c>
      <c r="F104" s="20">
        <f t="shared" si="45"/>
        <v>0.2925130890052401</v>
      </c>
      <c r="G104" s="20">
        <f t="shared" si="45"/>
        <v>-0.2312356020942401</v>
      </c>
      <c r="H104" s="20">
        <f t="shared" si="45"/>
        <v>0.19393717277487</v>
      </c>
      <c r="I104" s="20">
        <f t="shared" si="45"/>
        <v>3.11526178010471</v>
      </c>
      <c r="J104" s="20">
        <f t="shared" si="45"/>
        <v>3.2578010471204193</v>
      </c>
      <c r="K104" s="20">
        <f t="shared" si="45"/>
        <v>4.323371727748599</v>
      </c>
      <c r="L104" s="20">
        <f t="shared" si="45"/>
        <v>6.257513089005201</v>
      </c>
      <c r="M104" s="20">
        <f t="shared" si="45"/>
        <v>5.1659895287958015</v>
      </c>
      <c r="N104" s="20">
        <f t="shared" si="45"/>
        <v>3.9856910994763997</v>
      </c>
      <c r="O104" s="20">
        <f t="shared" si="45"/>
        <v>5.506560209424</v>
      </c>
      <c r="P104" s="20">
        <f t="shared" si="45"/>
        <v>8.779324607329798</v>
      </c>
      <c r="Q104" s="20">
        <f t="shared" si="45"/>
        <v>11.9869685863874</v>
      </c>
      <c r="R104" s="20">
        <f t="shared" si="45"/>
        <v>11.9038167539267</v>
      </c>
      <c r="S104" s="20">
        <f t="shared" si="45"/>
        <v>14.5224345549738</v>
      </c>
      <c r="T104" s="20">
        <f t="shared" si="45"/>
        <v>14.0457853403141</v>
      </c>
      <c r="U104" s="20">
        <f t="shared" si="45"/>
        <v>15.664328097731198</v>
      </c>
      <c r="V104" s="20">
        <f t="shared" si="45"/>
        <v>17.070353694008098</v>
      </c>
      <c r="W104" s="20">
        <f t="shared" si="45"/>
        <v>16.5459243746364</v>
      </c>
      <c r="X104" s="20">
        <f t="shared" si="45"/>
        <v>16.8874130308318</v>
      </c>
      <c r="Y104" s="20">
        <f t="shared" si="45"/>
        <v>17.2653404083524</v>
      </c>
      <c r="Z104" s="20">
        <f t="shared" si="45"/>
        <v>15.085231757</v>
      </c>
      <c r="AA104" s="20">
        <f t="shared" si="45"/>
        <v>13.111289841405998</v>
      </c>
      <c r="AB104" s="20">
        <f t="shared" si="45"/>
        <v>14.6978992132263</v>
      </c>
      <c r="AC104" s="20">
        <f t="shared" si="45"/>
        <v>14.0569186880062</v>
      </c>
      <c r="AD104" s="20">
        <f t="shared" si="45"/>
        <v>12.608709403394396</v>
      </c>
      <c r="AE104" s="20">
        <f t="shared" si="45"/>
        <v>14.613070524483696</v>
      </c>
      <c r="AF104" s="20">
        <f t="shared" si="45"/>
        <v>11.705573254367899</v>
      </c>
      <c r="AG104" s="20">
        <f t="shared" si="45"/>
        <v>10.7333012482387</v>
      </c>
      <c r="AH104" s="20">
        <f t="shared" si="45"/>
        <v>9.236216981325402</v>
      </c>
      <c r="AI104" s="20">
        <f t="shared" si="45"/>
        <v>8.8133032894584</v>
      </c>
      <c r="AJ104" s="20">
        <f t="shared" si="45"/>
        <v>11.012241076474904</v>
      </c>
      <c r="AK104" s="20">
        <f t="shared" si="45"/>
        <v>11.219413922205302</v>
      </c>
      <c r="AL104" s="20">
        <f t="shared" si="45"/>
        <v>8.915678073833199</v>
      </c>
      <c r="AM104" s="20">
        <f t="shared" si="45"/>
        <v>6.500687731797299</v>
      </c>
      <c r="AN104" s="20">
        <f t="shared" si="45"/>
        <v>4.518696388301798</v>
      </c>
      <c r="AO104" s="20">
        <f t="shared" si="45"/>
        <v>5.1910814899855</v>
      </c>
      <c r="AP104" s="20">
        <f t="shared" si="45"/>
        <v>4.297264141111899</v>
      </c>
      <c r="AQ104" s="20">
        <f t="shared" si="45"/>
        <v>3.239190060402567</v>
      </c>
      <c r="AR104" s="20">
        <f t="shared" si="45"/>
        <v>-0.18347913989572717</v>
      </c>
      <c r="AV104" s="58"/>
    </row>
    <row r="105" spans="1:48" ht="12">
      <c r="A105" s="39" t="s">
        <v>95</v>
      </c>
      <c r="B105" s="14"/>
      <c r="C105" s="33">
        <f aca="true" t="shared" si="46" ref="C105:AO105">C104-C103</f>
        <v>2.4424906541753444E-15</v>
      </c>
      <c r="D105" s="33">
        <f t="shared" si="46"/>
        <v>0</v>
      </c>
      <c r="E105" s="33">
        <f t="shared" si="46"/>
        <v>0</v>
      </c>
      <c r="F105" s="33">
        <f t="shared" si="46"/>
        <v>0</v>
      </c>
      <c r="G105" s="33">
        <f t="shared" si="46"/>
        <v>0</v>
      </c>
      <c r="H105" s="33">
        <f t="shared" si="46"/>
        <v>0</v>
      </c>
      <c r="I105" s="33">
        <f t="shared" si="46"/>
        <v>0</v>
      </c>
      <c r="J105" s="33">
        <f t="shared" si="46"/>
        <v>0</v>
      </c>
      <c r="K105" s="33">
        <f t="shared" si="46"/>
        <v>-1.0125233984581428E-13</v>
      </c>
      <c r="L105" s="33">
        <f t="shared" si="46"/>
        <v>0</v>
      </c>
      <c r="M105" s="33">
        <f t="shared" si="46"/>
        <v>0</v>
      </c>
      <c r="N105" s="33">
        <f t="shared" si="46"/>
        <v>0</v>
      </c>
      <c r="O105" s="33">
        <f t="shared" si="46"/>
        <v>-9.947598300641403E-14</v>
      </c>
      <c r="P105" s="33">
        <f t="shared" si="46"/>
        <v>0</v>
      </c>
      <c r="Q105" s="33">
        <f t="shared" si="46"/>
        <v>-0.3182608695652185</v>
      </c>
      <c r="R105" s="33">
        <f t="shared" si="46"/>
        <v>-0.3173913043478258</v>
      </c>
      <c r="S105" s="33">
        <f t="shared" si="46"/>
        <v>-0.2856521739130429</v>
      </c>
      <c r="T105" s="33">
        <f t="shared" si="46"/>
        <v>-0.34913043478260875</v>
      </c>
      <c r="U105" s="33">
        <f t="shared" si="46"/>
        <v>-0.350086956521773</v>
      </c>
      <c r="V105" s="33">
        <f t="shared" si="46"/>
        <v>-0.3491304347826869</v>
      </c>
      <c r="W105" s="33">
        <f t="shared" si="46"/>
        <v>-0.3808695652173739</v>
      </c>
      <c r="X105" s="33">
        <f t="shared" si="46"/>
        <v>-0.38086956521743076</v>
      </c>
      <c r="Y105" s="33">
        <f t="shared" si="46"/>
        <v>-0.415793107849872</v>
      </c>
      <c r="Z105" s="33">
        <f t="shared" si="46"/>
        <v>-0.5412133656295488</v>
      </c>
      <c r="AA105" s="33">
        <f t="shared" si="46"/>
        <v>-1.004480466154014</v>
      </c>
      <c r="AB105" s="33">
        <f t="shared" si="46"/>
        <v>-2.8676269256702334</v>
      </c>
      <c r="AC105" s="33">
        <f t="shared" si="46"/>
        <v>-2.430535783881158</v>
      </c>
      <c r="AD105" s="33">
        <f t="shared" si="46"/>
        <v>-2.644482815828958</v>
      </c>
      <c r="AE105" s="33">
        <f t="shared" si="46"/>
        <v>-2.3277600462101447</v>
      </c>
      <c r="AF105" s="33">
        <f t="shared" si="46"/>
        <v>-2.073434872606338</v>
      </c>
      <c r="AG105" s="33">
        <f t="shared" si="46"/>
        <v>-2.865813649222112</v>
      </c>
      <c r="AH105" s="33">
        <f t="shared" si="46"/>
        <v>-3.3338321563280218</v>
      </c>
      <c r="AI105" s="33">
        <f t="shared" si="46"/>
        <v>-3.5759465997026716</v>
      </c>
      <c r="AJ105" s="33">
        <f t="shared" si="46"/>
        <v>-2.875882667313892</v>
      </c>
      <c r="AK105" s="33">
        <f t="shared" si="46"/>
        <v>-2.8972467348946616</v>
      </c>
      <c r="AL105" s="33">
        <f t="shared" si="46"/>
        <v>-3.9314603831667156</v>
      </c>
      <c r="AM105" s="33">
        <f t="shared" si="46"/>
        <v>-5.939596505028096</v>
      </c>
      <c r="AN105" s="33">
        <f t="shared" si="46"/>
        <v>-7.660043434109443</v>
      </c>
      <c r="AO105" s="33">
        <f t="shared" si="46"/>
        <v>-7.588171302710112</v>
      </c>
      <c r="AP105" s="33">
        <f>AP104-AP103</f>
        <v>-7.512938197185655</v>
      </c>
      <c r="AQ105" s="33"/>
      <c r="AV105" s="58" t="s">
        <v>96</v>
      </c>
    </row>
    <row r="106" spans="1:48" ht="12">
      <c r="A106" s="39"/>
      <c r="B106" s="1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V106" s="58"/>
    </row>
    <row r="107" spans="1:48" ht="12">
      <c r="A107" s="13" t="s">
        <v>135</v>
      </c>
      <c r="B107" s="14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20">
        <f aca="true" t="shared" si="47" ref="M107:AR107">M31-M78</f>
        <v>5.838936648935478</v>
      </c>
      <c r="N107" s="20">
        <f t="shared" si="47"/>
        <v>4.699631936948067</v>
      </c>
      <c r="O107" s="20">
        <f t="shared" si="47"/>
        <v>6.018924472248033</v>
      </c>
      <c r="P107" s="18">
        <f t="shared" si="47"/>
        <v>8.264078838880236</v>
      </c>
      <c r="Q107" s="18">
        <f t="shared" si="47"/>
        <v>11.751233493436636</v>
      </c>
      <c r="R107" s="18">
        <f t="shared" si="47"/>
        <v>11.751233493436636</v>
      </c>
      <c r="S107" s="18">
        <f t="shared" si="47"/>
        <v>14.891071843630984</v>
      </c>
      <c r="T107" s="18">
        <f t="shared" si="47"/>
        <v>14.316583177374392</v>
      </c>
      <c r="U107" s="18">
        <f t="shared" si="47"/>
        <v>16.122176445183158</v>
      </c>
      <c r="V107" s="18">
        <f t="shared" si="47"/>
        <v>17.43260617204779</v>
      </c>
      <c r="W107" s="18">
        <f t="shared" si="47"/>
        <v>16.863629120915075</v>
      </c>
      <c r="X107" s="18">
        <f t="shared" si="47"/>
        <v>17.410436466908347</v>
      </c>
      <c r="Y107" s="18">
        <f t="shared" si="47"/>
        <v>16.808378738106768</v>
      </c>
      <c r="Z107" s="18">
        <f t="shared" si="47"/>
        <v>14.524466319412632</v>
      </c>
      <c r="AA107" s="18">
        <f t="shared" si="47"/>
        <v>12.777330661309527</v>
      </c>
      <c r="AB107" s="18">
        <f t="shared" si="47"/>
        <v>13.534811828449527</v>
      </c>
      <c r="AC107" s="18">
        <f t="shared" si="47"/>
        <v>12.409083785941448</v>
      </c>
      <c r="AD107" s="18">
        <f t="shared" si="47"/>
        <v>11.018332467379498</v>
      </c>
      <c r="AE107" s="18">
        <f t="shared" si="47"/>
        <v>12.93458748314989</v>
      </c>
      <c r="AF107" s="18">
        <f t="shared" si="47"/>
        <v>11.401633341622063</v>
      </c>
      <c r="AG107" s="18">
        <f t="shared" si="47"/>
        <v>10.748239441688803</v>
      </c>
      <c r="AH107" s="18">
        <f t="shared" si="47"/>
        <v>8.79437809027732</v>
      </c>
      <c r="AI107" s="18">
        <f t="shared" si="47"/>
        <v>11.25979738643354</v>
      </c>
      <c r="AJ107" s="18">
        <f t="shared" si="47"/>
        <v>12.324455319399547</v>
      </c>
      <c r="AK107" s="18">
        <f t="shared" si="47"/>
        <v>11.814011353374603</v>
      </c>
      <c r="AL107" s="18">
        <f t="shared" si="47"/>
        <v>5.217388121818107</v>
      </c>
      <c r="AM107" s="18">
        <f t="shared" si="47"/>
        <v>3.734868268135955</v>
      </c>
      <c r="AN107" s="18">
        <f t="shared" si="47"/>
        <v>2.067506766218635</v>
      </c>
      <c r="AO107" s="18">
        <f t="shared" si="47"/>
        <v>3.4778105131594437</v>
      </c>
      <c r="AP107" s="18">
        <f t="shared" si="47"/>
        <v>2.5132324857019483</v>
      </c>
      <c r="AQ107" s="18">
        <f t="shared" si="47"/>
        <v>1.435322409663783</v>
      </c>
      <c r="AR107" s="18">
        <f t="shared" si="47"/>
        <v>-1.4768381800573245</v>
      </c>
      <c r="AS107" s="18"/>
      <c r="AV107" s="58"/>
    </row>
    <row r="108" spans="1:48" ht="12">
      <c r="A108" s="13" t="s">
        <v>134</v>
      </c>
      <c r="B108" s="14"/>
      <c r="C108" s="33"/>
      <c r="D108" s="33"/>
      <c r="E108" s="33"/>
      <c r="F108" s="33"/>
      <c r="G108" s="33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20">
        <f aca="true" t="shared" si="48" ref="S108:AP108">(S131-S130)*365/(S174*1000)</f>
        <v>16.406923641194098</v>
      </c>
      <c r="T108" s="20">
        <f t="shared" si="48"/>
        <v>16.712976874451964</v>
      </c>
      <c r="U108" s="20">
        <f t="shared" si="48"/>
        <v>18.408234658220888</v>
      </c>
      <c r="V108" s="20">
        <f t="shared" si="48"/>
        <v>20.37090131398134</v>
      </c>
      <c r="W108" s="20">
        <f t="shared" si="48"/>
        <v>20.124038948291428</v>
      </c>
      <c r="X108" s="20">
        <f t="shared" si="48"/>
        <v>21.554342243714746</v>
      </c>
      <c r="Y108" s="20">
        <f t="shared" si="48"/>
        <v>20.86322927272965</v>
      </c>
      <c r="Z108" s="20">
        <f t="shared" si="48"/>
        <v>19.17380220262011</v>
      </c>
      <c r="AA108" s="20">
        <f t="shared" si="48"/>
        <v>18.65061770210316</v>
      </c>
      <c r="AB108" s="20">
        <f t="shared" si="48"/>
        <v>17.95066121137562</v>
      </c>
      <c r="AC108" s="20">
        <f t="shared" si="48"/>
        <v>15.977779103246998</v>
      </c>
      <c r="AD108" s="20">
        <f t="shared" si="48"/>
        <v>15.815080887068277</v>
      </c>
      <c r="AE108" s="20">
        <f t="shared" si="48"/>
        <v>17.33150543784109</v>
      </c>
      <c r="AF108" s="20">
        <f t="shared" si="48"/>
        <v>16.937101081024483</v>
      </c>
      <c r="AG108" s="20">
        <f t="shared" si="48"/>
        <v>11.990471410435942</v>
      </c>
      <c r="AH108" s="20">
        <f t="shared" si="48"/>
        <v>9.857459638262508</v>
      </c>
      <c r="AI108" s="20">
        <f t="shared" si="48"/>
        <v>11.729028916750645</v>
      </c>
      <c r="AJ108" s="20">
        <f t="shared" si="48"/>
        <v>13.760407805363238</v>
      </c>
      <c r="AK108" s="20">
        <f t="shared" si="48"/>
        <v>13.704509671635542</v>
      </c>
      <c r="AL108" s="20">
        <f t="shared" si="48"/>
        <v>10.299343277624365</v>
      </c>
      <c r="AM108" s="20">
        <f t="shared" si="48"/>
        <v>9.340893088510516</v>
      </c>
      <c r="AN108" s="20">
        <f t="shared" si="48"/>
        <v>4.246547069062543</v>
      </c>
      <c r="AO108" s="20">
        <f t="shared" si="48"/>
        <v>3.3262487403316356</v>
      </c>
      <c r="AP108" s="20">
        <f t="shared" si="48"/>
        <v>1.7831015979792946</v>
      </c>
      <c r="AQ108" s="20"/>
      <c r="AR108" s="20"/>
      <c r="AV108" s="58"/>
    </row>
    <row r="109" spans="1:44" ht="12">
      <c r="A109" s="13" t="s">
        <v>154</v>
      </c>
      <c r="B109" s="1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20">
        <v>9.349894311937502</v>
      </c>
      <c r="AJ109" s="20">
        <v>10.34023972100401</v>
      </c>
      <c r="AK109" s="20">
        <v>10.052127182129286</v>
      </c>
      <c r="AL109" s="20">
        <v>8.672051208370728</v>
      </c>
      <c r="AM109" s="20">
        <v>6.544038103606995</v>
      </c>
      <c r="AN109" s="20">
        <v>6.347650998712858</v>
      </c>
      <c r="AO109" s="20"/>
      <c r="AP109" s="20">
        <v>7.6832604440814665</v>
      </c>
      <c r="AQ109" s="20">
        <v>7.146885694799605</v>
      </c>
      <c r="AR109" s="20">
        <v>3.16410345204921</v>
      </c>
    </row>
    <row r="110" spans="1:42" s="41" customFormat="1" ht="12">
      <c r="A110" s="40" t="s">
        <v>88</v>
      </c>
      <c r="B110" s="40"/>
      <c r="AP110" s="42"/>
    </row>
    <row r="111" spans="1:49" ht="12">
      <c r="A111" s="10" t="s">
        <v>69</v>
      </c>
      <c r="B111" s="32" t="s">
        <v>45</v>
      </c>
      <c r="AG111" s="7">
        <v>680.7618196721311</v>
      </c>
      <c r="AH111" s="7">
        <v>666.1492657534246</v>
      </c>
      <c r="AI111" s="7">
        <v>698.4619616438356</v>
      </c>
      <c r="AJ111" s="7">
        <v>737.8581835616438</v>
      </c>
      <c r="AK111" s="7">
        <v>762.318306010929</v>
      </c>
      <c r="AL111" s="7">
        <v>703.5138082191781</v>
      </c>
      <c r="AM111" s="7">
        <v>666.9247942465753</v>
      </c>
      <c r="AN111" s="7">
        <v>682.712081369863</v>
      </c>
      <c r="AO111" s="7">
        <v>688.0074918032786</v>
      </c>
      <c r="AP111" s="7">
        <v>658.844901369863</v>
      </c>
      <c r="AQ111" s="7">
        <v>638.2602739726028</v>
      </c>
      <c r="AR111" s="7">
        <v>569.8496712328767</v>
      </c>
      <c r="AS111" s="7"/>
      <c r="AT111" s="55"/>
      <c r="AV111" s="18"/>
      <c r="AW111" s="18"/>
    </row>
    <row r="112" spans="1:49" ht="12">
      <c r="A112" s="10"/>
      <c r="B112" s="32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55"/>
      <c r="AV112" s="18"/>
      <c r="AW112" s="18"/>
    </row>
    <row r="113" spans="1:48" ht="12">
      <c r="A113" s="5" t="s">
        <v>103</v>
      </c>
      <c r="B113" s="21" t="s">
        <v>50</v>
      </c>
      <c r="M113" s="5">
        <v>100631</v>
      </c>
      <c r="N113" s="5">
        <v>94207</v>
      </c>
      <c r="O113" s="5">
        <v>110632</v>
      </c>
      <c r="P113" s="5">
        <v>139029</v>
      </c>
      <c r="Q113" s="5">
        <v>160893</v>
      </c>
      <c r="R113" s="5">
        <v>157133</v>
      </c>
      <c r="S113" s="5">
        <v>176943</v>
      </c>
      <c r="T113" s="5">
        <v>174653</v>
      </c>
      <c r="U113" s="5">
        <v>190677</v>
      </c>
      <c r="V113" s="5">
        <v>206883</v>
      </c>
      <c r="W113" s="5">
        <v>219366</v>
      </c>
      <c r="X113" s="5">
        <v>227614</v>
      </c>
      <c r="Y113" s="5">
        <v>230206</v>
      </c>
      <c r="Z113" s="5">
        <v>224513</v>
      </c>
      <c r="AA113" s="5">
        <v>226227</v>
      </c>
      <c r="AB113" s="5">
        <v>241995</v>
      </c>
      <c r="AC113" s="5">
        <v>236070</v>
      </c>
      <c r="AD113" s="5">
        <v>229585</v>
      </c>
      <c r="AE113" s="5">
        <v>233600</v>
      </c>
      <c r="AF113" s="5">
        <v>223380</v>
      </c>
      <c r="AG113" s="5">
        <v>210887</v>
      </c>
      <c r="AH113" s="5">
        <v>243127</v>
      </c>
      <c r="AI113" s="5">
        <v>254770</v>
      </c>
      <c r="AJ113" s="5">
        <v>293607</v>
      </c>
      <c r="AK113" s="5">
        <v>278751</v>
      </c>
      <c r="AL113" s="5">
        <v>265304</v>
      </c>
      <c r="AM113" s="5">
        <v>252517</v>
      </c>
      <c r="AN113" s="5">
        <v>243097</v>
      </c>
      <c r="AO113" s="5">
        <v>251632</v>
      </c>
      <c r="AP113" s="5">
        <v>240463</v>
      </c>
      <c r="AQ113" s="5">
        <v>232981</v>
      </c>
      <c r="AT113" s="57"/>
      <c r="AV113" s="67" t="s">
        <v>58</v>
      </c>
    </row>
    <row r="114" spans="1:46" ht="12">
      <c r="A114" s="5" t="s">
        <v>104</v>
      </c>
      <c r="B114" s="21" t="s">
        <v>50</v>
      </c>
      <c r="E114" s="5" t="s">
        <v>12</v>
      </c>
      <c r="F114" s="5" t="s">
        <v>12</v>
      </c>
      <c r="G114" s="5" t="s">
        <v>12</v>
      </c>
      <c r="H114" s="5" t="s">
        <v>12</v>
      </c>
      <c r="I114" s="5" t="s">
        <v>12</v>
      </c>
      <c r="J114" s="5" t="s">
        <v>12</v>
      </c>
      <c r="K114" s="5" t="s">
        <v>12</v>
      </c>
      <c r="L114" s="5" t="s">
        <v>12</v>
      </c>
      <c r="M114" s="18">
        <f aca="true" t="shared" si="49" ref="M114:AQ114">M113*0.0001364</f>
        <v>13.7260684</v>
      </c>
      <c r="N114" s="18">
        <f t="shared" si="49"/>
        <v>12.8498348</v>
      </c>
      <c r="O114" s="18">
        <f t="shared" si="49"/>
        <v>15.0902048</v>
      </c>
      <c r="P114" s="18">
        <f t="shared" si="49"/>
        <v>18.963555600000003</v>
      </c>
      <c r="Q114" s="18">
        <f t="shared" si="49"/>
        <v>21.945805200000002</v>
      </c>
      <c r="R114" s="18">
        <f t="shared" si="49"/>
        <v>21.432941200000002</v>
      </c>
      <c r="S114" s="18">
        <f t="shared" si="49"/>
        <v>24.1350252</v>
      </c>
      <c r="T114" s="18">
        <f t="shared" si="49"/>
        <v>23.8226692</v>
      </c>
      <c r="U114" s="18">
        <f t="shared" si="49"/>
        <v>26.0083428</v>
      </c>
      <c r="V114" s="18">
        <f t="shared" si="49"/>
        <v>28.218841200000004</v>
      </c>
      <c r="W114" s="18">
        <f t="shared" si="49"/>
        <v>29.9215224</v>
      </c>
      <c r="X114" s="18">
        <f t="shared" si="49"/>
        <v>31.046549600000002</v>
      </c>
      <c r="Y114" s="18">
        <f t="shared" si="49"/>
        <v>31.4000984</v>
      </c>
      <c r="Z114" s="18">
        <f t="shared" si="49"/>
        <v>30.623573200000003</v>
      </c>
      <c r="AA114" s="18">
        <f t="shared" si="49"/>
        <v>30.8573628</v>
      </c>
      <c r="AB114" s="18">
        <f t="shared" si="49"/>
        <v>33.008118</v>
      </c>
      <c r="AC114" s="18">
        <f t="shared" si="49"/>
        <v>32.199948</v>
      </c>
      <c r="AD114" s="18">
        <f t="shared" si="49"/>
        <v>31.315394</v>
      </c>
      <c r="AE114" s="18">
        <f t="shared" si="49"/>
        <v>31.86304</v>
      </c>
      <c r="AF114" s="18">
        <f t="shared" si="49"/>
        <v>30.469032000000002</v>
      </c>
      <c r="AG114" s="18">
        <f t="shared" si="49"/>
        <v>28.764986800000003</v>
      </c>
      <c r="AH114" s="18">
        <f t="shared" si="49"/>
        <v>33.162522800000005</v>
      </c>
      <c r="AI114" s="18">
        <f t="shared" si="49"/>
        <v>34.750628</v>
      </c>
      <c r="AJ114" s="18">
        <f t="shared" si="49"/>
        <v>40.047994800000005</v>
      </c>
      <c r="AK114" s="18">
        <f t="shared" si="49"/>
        <v>38.021636400000006</v>
      </c>
      <c r="AL114" s="18">
        <f t="shared" si="49"/>
        <v>36.1874656</v>
      </c>
      <c r="AM114" s="18">
        <f t="shared" si="49"/>
        <v>34.4433188</v>
      </c>
      <c r="AN114" s="18">
        <f t="shared" si="49"/>
        <v>33.158430800000005</v>
      </c>
      <c r="AO114" s="18">
        <f t="shared" si="49"/>
        <v>34.3226048</v>
      </c>
      <c r="AP114" s="18">
        <f t="shared" si="49"/>
        <v>32.7991532</v>
      </c>
      <c r="AQ114" s="18">
        <f t="shared" si="49"/>
        <v>31.778608400000003</v>
      </c>
      <c r="AR114" s="18"/>
      <c r="AS114" s="18"/>
      <c r="AT114" s="55"/>
    </row>
    <row r="115" spans="1:45" s="3" customFormat="1" ht="11.25">
      <c r="A115" s="39" t="s">
        <v>51</v>
      </c>
      <c r="B115" s="39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>
        <f aca="true" t="shared" si="50" ref="M115:AQ115">M114-M8</f>
        <v>0.5040788712042001</v>
      </c>
      <c r="N115" s="33">
        <f t="shared" si="50"/>
        <v>0.47614370052360044</v>
      </c>
      <c r="O115" s="33">
        <f t="shared" si="50"/>
        <v>0.5666445905760007</v>
      </c>
      <c r="P115" s="33">
        <f t="shared" si="50"/>
        <v>0.5702309926702043</v>
      </c>
      <c r="Q115" s="33">
        <f t="shared" si="50"/>
        <v>0.5798366136126027</v>
      </c>
      <c r="R115" s="33">
        <f t="shared" si="50"/>
        <v>0.17312444607330235</v>
      </c>
      <c r="S115" s="33">
        <f t="shared" si="50"/>
        <v>0.2475906450262002</v>
      </c>
      <c r="T115" s="33">
        <f t="shared" si="50"/>
        <v>0.2218838596858994</v>
      </c>
      <c r="U115" s="33">
        <f t="shared" si="50"/>
        <v>0.2840147022688022</v>
      </c>
      <c r="V115" s="33">
        <f t="shared" si="50"/>
        <v>0.24548750599190328</v>
      </c>
      <c r="W115" s="33">
        <f t="shared" si="50"/>
        <v>0.37159802536359976</v>
      </c>
      <c r="X115" s="33">
        <f t="shared" si="50"/>
        <v>0.2761365691682016</v>
      </c>
      <c r="Y115" s="33">
        <f t="shared" si="50"/>
        <v>0.13594831274000185</v>
      </c>
      <c r="Z115" s="33">
        <f t="shared" si="50"/>
        <v>0.047019971378801984</v>
      </c>
      <c r="AA115" s="33">
        <f t="shared" si="50"/>
        <v>-0.2563922901686979</v>
      </c>
      <c r="AB115" s="33">
        <f t="shared" si="50"/>
        <v>-0.3149593705641962</v>
      </c>
      <c r="AC115" s="33">
        <f t="shared" si="50"/>
        <v>-1.5938390855148015</v>
      </c>
      <c r="AD115" s="33">
        <f t="shared" si="50"/>
        <v>-2.1822208923791955</v>
      </c>
      <c r="AE115" s="33">
        <f t="shared" si="50"/>
        <v>-2.160098452588695</v>
      </c>
      <c r="AF115" s="33">
        <f t="shared" si="50"/>
        <v>-1.9441995299591959</v>
      </c>
      <c r="AG115" s="33">
        <f t="shared" si="50"/>
        <v>-3.2362732349039973</v>
      </c>
      <c r="AH115" s="33">
        <f t="shared" si="50"/>
        <v>1.9725402520070041</v>
      </c>
      <c r="AI115" s="33">
        <f t="shared" si="50"/>
        <v>2.1401393438045986</v>
      </c>
      <c r="AJ115" s="33">
        <f t="shared" si="50"/>
        <v>5.627581769168202</v>
      </c>
      <c r="AK115" s="33">
        <f t="shared" si="50"/>
        <v>2.516442682722605</v>
      </c>
      <c r="AL115" s="33">
        <f t="shared" si="50"/>
        <v>3.552971126468904</v>
      </c>
      <c r="AM115" s="33">
        <f t="shared" si="50"/>
        <v>3.517350213612602</v>
      </c>
      <c r="AN115" s="33">
        <f t="shared" si="50"/>
        <v>1.4806669838279056</v>
      </c>
      <c r="AO115" s="33">
        <f t="shared" si="50"/>
        <v>2.2709625661430977</v>
      </c>
      <c r="AP115" s="33">
        <f t="shared" si="50"/>
        <v>2.209197993484601</v>
      </c>
      <c r="AQ115" s="33">
        <f t="shared" si="50"/>
        <v>1.9532919369401043</v>
      </c>
      <c r="AR115" s="33"/>
      <c r="AS115" s="38"/>
    </row>
    <row r="116" spans="1:48" s="3" customFormat="1" ht="11.25">
      <c r="A116" s="39" t="s">
        <v>52</v>
      </c>
      <c r="B116" s="39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>
        <f aca="true" t="shared" si="51" ref="AG116:AQ116">AG114-AG16</f>
        <v>-3.75448920156105</v>
      </c>
      <c r="AH116" s="33">
        <f t="shared" si="51"/>
        <v>1.341077420529004</v>
      </c>
      <c r="AI116" s="33">
        <f t="shared" si="51"/>
        <v>1.3856296359329434</v>
      </c>
      <c r="AJ116" s="33">
        <f t="shared" si="51"/>
        <v>4.801068783431276</v>
      </c>
      <c r="AK116" s="33">
        <f t="shared" si="51"/>
        <v>1.6062688786361505</v>
      </c>
      <c r="AL116" s="33">
        <f t="shared" si="51"/>
        <v>2.581144355120472</v>
      </c>
      <c r="AM116" s="33">
        <f t="shared" si="51"/>
        <v>2.5848270123833608</v>
      </c>
      <c r="AN116" s="33">
        <f t="shared" si="51"/>
        <v>0.545792275742393</v>
      </c>
      <c r="AO116" s="33">
        <f t="shared" si="51"/>
        <v>1.457008534089347</v>
      </c>
      <c r="AP116" s="33">
        <f t="shared" si="51"/>
        <v>1.3266317692784888</v>
      </c>
      <c r="AQ116" s="33">
        <f t="shared" si="51"/>
        <v>1.289399013671165</v>
      </c>
      <c r="AR116" s="33"/>
      <c r="AV116" s="63" t="s">
        <v>53</v>
      </c>
    </row>
    <row r="117" spans="1:46" s="3" customFormat="1" ht="12">
      <c r="A117" s="39"/>
      <c r="B117" s="39"/>
      <c r="C117" s="33"/>
      <c r="D117" s="33"/>
      <c r="E117" s="33"/>
      <c r="F117" s="33"/>
      <c r="G117" s="33"/>
      <c r="H117" s="33"/>
      <c r="I117" s="33"/>
      <c r="J117" s="5"/>
      <c r="K117" s="5"/>
      <c r="L117" s="5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63"/>
    </row>
    <row r="118" spans="1:46" s="3" customFormat="1" ht="12">
      <c r="A118" s="5" t="s">
        <v>112</v>
      </c>
      <c r="B118" s="39"/>
      <c r="C118" s="33"/>
      <c r="D118" s="33"/>
      <c r="E118" s="33"/>
      <c r="F118" s="33"/>
      <c r="G118" s="33"/>
      <c r="H118" s="33"/>
      <c r="I118" s="33"/>
      <c r="J118" s="5"/>
      <c r="K118" s="5"/>
      <c r="L118" s="5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63"/>
    </row>
    <row r="119" spans="1:47" s="3" customFormat="1" ht="12">
      <c r="A119" s="5" t="s">
        <v>107</v>
      </c>
      <c r="B119" s="65" t="s">
        <v>102</v>
      </c>
      <c r="C119" s="33"/>
      <c r="D119" s="33"/>
      <c r="E119" s="33"/>
      <c r="F119" s="33"/>
      <c r="G119" s="33"/>
      <c r="H119" s="33"/>
      <c r="I119" s="33"/>
      <c r="J119" s="5"/>
      <c r="K119" s="5"/>
      <c r="L119" s="5"/>
      <c r="M119" s="18">
        <v>283</v>
      </c>
      <c r="N119" s="18">
        <v>264</v>
      </c>
      <c r="O119" s="18">
        <v>306</v>
      </c>
      <c r="P119" s="18">
        <v>365</v>
      </c>
      <c r="Q119" s="18">
        <v>440</v>
      </c>
      <c r="R119" s="18">
        <v>440</v>
      </c>
      <c r="S119" s="18">
        <v>504</v>
      </c>
      <c r="T119" s="18">
        <v>497</v>
      </c>
      <c r="U119" s="18">
        <v>540</v>
      </c>
      <c r="V119" s="18">
        <v>585</v>
      </c>
      <c r="W119" s="18">
        <v>619</v>
      </c>
      <c r="X119" s="18">
        <v>646</v>
      </c>
      <c r="Y119" s="18">
        <v>653.388</v>
      </c>
      <c r="Z119" s="18">
        <v>640</v>
      </c>
      <c r="AA119" s="18">
        <v>644.986</v>
      </c>
      <c r="AB119" s="18">
        <v>682.49315</v>
      </c>
      <c r="AC119" s="18">
        <v>695.02732</v>
      </c>
      <c r="AD119" s="18">
        <v>700</v>
      </c>
      <c r="AE119" s="18">
        <v>720</v>
      </c>
      <c r="AF119" s="18">
        <v>693</v>
      </c>
      <c r="AG119" s="18">
        <v>690.02732</v>
      </c>
      <c r="AH119" s="18">
        <v>659.20548</v>
      </c>
      <c r="AI119" s="18">
        <v>698.46</v>
      </c>
      <c r="AJ119" s="18">
        <v>737.857</v>
      </c>
      <c r="AK119" s="18">
        <v>755.35246</v>
      </c>
      <c r="AL119" s="18">
        <v>631.0694</v>
      </c>
      <c r="AM119" s="18">
        <v>612.59935</v>
      </c>
      <c r="AN119" s="18">
        <v>588.21803</v>
      </c>
      <c r="AO119" s="18">
        <v>608.80439</v>
      </c>
      <c r="AP119" s="18">
        <v>577.86527</v>
      </c>
      <c r="AQ119" s="18">
        <v>553.95964</v>
      </c>
      <c r="AR119" s="18">
        <v>511.94521</v>
      </c>
      <c r="AS119" s="18"/>
      <c r="AT119" s="55"/>
      <c r="AU119" s="55"/>
    </row>
    <row r="120" spans="1:47" s="3" customFormat="1" ht="12">
      <c r="A120" s="5" t="s">
        <v>108</v>
      </c>
      <c r="B120" s="65" t="s">
        <v>101</v>
      </c>
      <c r="C120" s="33"/>
      <c r="D120" s="33"/>
      <c r="E120" s="33"/>
      <c r="F120" s="33"/>
      <c r="G120" s="33"/>
      <c r="H120" s="33"/>
      <c r="I120" s="33"/>
      <c r="J120" s="5"/>
      <c r="K120" s="5"/>
      <c r="L120" s="5"/>
      <c r="M120" s="18">
        <v>0</v>
      </c>
      <c r="N120" s="18">
        <v>0</v>
      </c>
      <c r="O120" s="18">
        <v>0</v>
      </c>
      <c r="P120" s="18">
        <v>0</v>
      </c>
      <c r="Q120" s="18">
        <v>10</v>
      </c>
      <c r="R120" s="18">
        <v>10</v>
      </c>
      <c r="S120" s="18">
        <v>9</v>
      </c>
      <c r="T120" s="18">
        <v>11</v>
      </c>
      <c r="U120" s="18">
        <v>11</v>
      </c>
      <c r="V120" s="18">
        <v>11</v>
      </c>
      <c r="W120" s="18">
        <v>12</v>
      </c>
      <c r="X120" s="18">
        <v>12</v>
      </c>
      <c r="Y120" s="18">
        <v>13</v>
      </c>
      <c r="Z120" s="18">
        <v>17</v>
      </c>
      <c r="AA120" s="18">
        <v>17.00003</v>
      </c>
      <c r="AB120" s="18">
        <v>20</v>
      </c>
      <c r="AC120" s="18">
        <v>20</v>
      </c>
      <c r="AD120" s="18">
        <v>50</v>
      </c>
      <c r="AE120" s="18">
        <v>90</v>
      </c>
      <c r="AF120" s="18">
        <v>85</v>
      </c>
      <c r="AG120" s="18">
        <v>65</v>
      </c>
      <c r="AH120" s="18">
        <v>70</v>
      </c>
      <c r="AI120" s="18">
        <v>75</v>
      </c>
      <c r="AJ120" s="18">
        <v>80</v>
      </c>
      <c r="AK120" s="18">
        <v>80</v>
      </c>
      <c r="AL120" s="18">
        <v>94.29773</v>
      </c>
      <c r="AM120" s="18">
        <v>90.30647</v>
      </c>
      <c r="AN120" s="18">
        <v>88.30224</v>
      </c>
      <c r="AO120" s="18">
        <v>90.94945</v>
      </c>
      <c r="AP120" s="18">
        <v>86.34782</v>
      </c>
      <c r="AQ120" s="18">
        <v>82.7839</v>
      </c>
      <c r="AR120" s="18">
        <v>76.46849</v>
      </c>
      <c r="AS120" s="18"/>
      <c r="AT120" s="55"/>
      <c r="AU120" s="55"/>
    </row>
    <row r="121" spans="1:47" s="3" customFormat="1" ht="14.25">
      <c r="A121" s="5" t="s">
        <v>109</v>
      </c>
      <c r="B121" s="65" t="s">
        <v>106</v>
      </c>
      <c r="C121" s="33"/>
      <c r="D121" s="33"/>
      <c r="E121" s="33"/>
      <c r="F121" s="33"/>
      <c r="G121" s="33"/>
      <c r="H121" s="33"/>
      <c r="I121" s="33"/>
      <c r="J121" s="5"/>
      <c r="K121" s="5"/>
      <c r="L121" s="5"/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3</v>
      </c>
      <c r="AA121" s="66">
        <v>12</v>
      </c>
      <c r="AB121" s="66">
        <v>12</v>
      </c>
      <c r="AC121" s="66">
        <v>12</v>
      </c>
      <c r="AD121" s="66">
        <v>12</v>
      </c>
      <c r="AE121" s="66">
        <v>10</v>
      </c>
      <c r="AF121" s="66">
        <v>10</v>
      </c>
      <c r="AG121" s="66">
        <v>8</v>
      </c>
      <c r="AH121" s="66">
        <v>12</v>
      </c>
      <c r="AI121" s="66">
        <v>12</v>
      </c>
      <c r="AJ121" s="66">
        <v>13</v>
      </c>
      <c r="AK121" s="66">
        <v>15</v>
      </c>
      <c r="AL121" s="66">
        <v>15</v>
      </c>
      <c r="AM121" s="66">
        <v>15</v>
      </c>
      <c r="AN121" s="66">
        <v>14.9922</v>
      </c>
      <c r="AO121" s="66">
        <v>15</v>
      </c>
      <c r="AP121" s="66">
        <v>15.70594</v>
      </c>
      <c r="AQ121" s="66">
        <v>15</v>
      </c>
      <c r="AR121" s="66">
        <v>15</v>
      </c>
      <c r="AS121" s="66"/>
      <c r="AT121" s="55"/>
      <c r="AU121" s="55"/>
    </row>
    <row r="122" spans="1:47" s="3" customFormat="1" ht="12">
      <c r="A122" s="5" t="s">
        <v>110</v>
      </c>
      <c r="B122" s="65"/>
      <c r="C122" s="33"/>
      <c r="D122" s="33"/>
      <c r="E122" s="33"/>
      <c r="F122" s="33"/>
      <c r="G122" s="33"/>
      <c r="H122" s="33"/>
      <c r="I122" s="33"/>
      <c r="J122" s="5"/>
      <c r="K122" s="5"/>
      <c r="L122" s="5"/>
      <c r="M122" s="18">
        <f aca="true" t="shared" si="52" ref="M122:AQ122">SUM(M119:M121)</f>
        <v>283</v>
      </c>
      <c r="N122" s="18">
        <f t="shared" si="52"/>
        <v>264</v>
      </c>
      <c r="O122" s="18">
        <f t="shared" si="52"/>
        <v>306</v>
      </c>
      <c r="P122" s="18">
        <f t="shared" si="52"/>
        <v>365</v>
      </c>
      <c r="Q122" s="18">
        <f t="shared" si="52"/>
        <v>450</v>
      </c>
      <c r="R122" s="18">
        <f t="shared" si="52"/>
        <v>450</v>
      </c>
      <c r="S122" s="18">
        <f t="shared" si="52"/>
        <v>513</v>
      </c>
      <c r="T122" s="18">
        <f t="shared" si="52"/>
        <v>508</v>
      </c>
      <c r="U122" s="18">
        <f t="shared" si="52"/>
        <v>551</v>
      </c>
      <c r="V122" s="18">
        <f t="shared" si="52"/>
        <v>596</v>
      </c>
      <c r="W122" s="18">
        <f t="shared" si="52"/>
        <v>631</v>
      </c>
      <c r="X122" s="18">
        <f t="shared" si="52"/>
        <v>658</v>
      </c>
      <c r="Y122" s="18">
        <f t="shared" si="52"/>
        <v>666.388</v>
      </c>
      <c r="Z122" s="18">
        <f t="shared" si="52"/>
        <v>660</v>
      </c>
      <c r="AA122" s="18">
        <f t="shared" si="52"/>
        <v>673.98603</v>
      </c>
      <c r="AB122" s="18">
        <f t="shared" si="52"/>
        <v>714.49315</v>
      </c>
      <c r="AC122" s="18">
        <f t="shared" si="52"/>
        <v>727.02732</v>
      </c>
      <c r="AD122" s="18">
        <f t="shared" si="52"/>
        <v>762</v>
      </c>
      <c r="AE122" s="18">
        <f t="shared" si="52"/>
        <v>820</v>
      </c>
      <c r="AF122" s="18">
        <f t="shared" si="52"/>
        <v>788</v>
      </c>
      <c r="AG122" s="18">
        <f t="shared" si="52"/>
        <v>763.02732</v>
      </c>
      <c r="AH122" s="18">
        <f t="shared" si="52"/>
        <v>741.20548</v>
      </c>
      <c r="AI122" s="18">
        <f t="shared" si="52"/>
        <v>785.46</v>
      </c>
      <c r="AJ122" s="18">
        <f t="shared" si="52"/>
        <v>830.857</v>
      </c>
      <c r="AK122" s="18">
        <f t="shared" si="52"/>
        <v>850.35246</v>
      </c>
      <c r="AL122" s="18">
        <f t="shared" si="52"/>
        <v>740.36713</v>
      </c>
      <c r="AM122" s="18">
        <f t="shared" si="52"/>
        <v>717.90582</v>
      </c>
      <c r="AN122" s="18">
        <f t="shared" si="52"/>
        <v>691.51247</v>
      </c>
      <c r="AO122" s="18">
        <f t="shared" si="52"/>
        <v>714.75384</v>
      </c>
      <c r="AP122" s="18">
        <f t="shared" si="52"/>
        <v>679.91903</v>
      </c>
      <c r="AQ122" s="18">
        <f t="shared" si="52"/>
        <v>651.74354</v>
      </c>
      <c r="AR122" s="18">
        <f>SUM(AR119:AR121)</f>
        <v>603.4137</v>
      </c>
      <c r="AS122" s="18"/>
      <c r="AT122" s="55"/>
      <c r="AU122" s="55"/>
    </row>
    <row r="123" spans="1:47" s="3" customFormat="1" ht="14.25">
      <c r="A123" s="5" t="s">
        <v>111</v>
      </c>
      <c r="B123" s="65" t="s">
        <v>105</v>
      </c>
      <c r="C123" s="33"/>
      <c r="D123" s="33"/>
      <c r="E123" s="33"/>
      <c r="F123" s="33"/>
      <c r="G123" s="33"/>
      <c r="H123" s="33"/>
      <c r="I123" s="33"/>
      <c r="J123" s="5"/>
      <c r="K123" s="5"/>
      <c r="L123" s="5"/>
      <c r="M123" s="66">
        <v>1</v>
      </c>
      <c r="N123" s="66">
        <v>1</v>
      </c>
      <c r="O123" s="66">
        <v>1</v>
      </c>
      <c r="P123" s="66">
        <v>1</v>
      </c>
      <c r="Q123" s="66">
        <v>1</v>
      </c>
      <c r="R123" s="66">
        <v>1</v>
      </c>
      <c r="S123" s="66">
        <v>0.12304</v>
      </c>
      <c r="T123" s="66">
        <v>0.20491</v>
      </c>
      <c r="U123" s="66">
        <v>-0.33672</v>
      </c>
      <c r="V123" s="66">
        <v>1.10074</v>
      </c>
      <c r="W123" s="66">
        <v>-1.43015</v>
      </c>
      <c r="X123" s="66">
        <v>-1.329</v>
      </c>
      <c r="Y123" s="66">
        <v>0.13389</v>
      </c>
      <c r="Z123" s="66">
        <v>0.38636</v>
      </c>
      <c r="AA123" s="66">
        <v>2.33746</v>
      </c>
      <c r="AB123" s="66">
        <v>3.06036</v>
      </c>
      <c r="AC123" s="66">
        <v>2.99838</v>
      </c>
      <c r="AD123" s="66">
        <v>3.38326</v>
      </c>
      <c r="AE123" s="66">
        <v>3.13294</v>
      </c>
      <c r="AF123" s="66">
        <v>5.17348</v>
      </c>
      <c r="AG123" s="66">
        <v>8.00423</v>
      </c>
      <c r="AH123" s="66">
        <v>9.93416</v>
      </c>
      <c r="AI123" s="66">
        <v>9.4574</v>
      </c>
      <c r="AJ123" s="66">
        <v>10.82482</v>
      </c>
      <c r="AK123" s="66">
        <v>11.45759</v>
      </c>
      <c r="AL123" s="66">
        <v>12.40735</v>
      </c>
      <c r="AM123" s="66">
        <v>13.81047</v>
      </c>
      <c r="AN123" s="66">
        <v>13.08373</v>
      </c>
      <c r="AO123" s="66">
        <v>13.08373</v>
      </c>
      <c r="AP123" s="66">
        <v>13.08373</v>
      </c>
      <c r="AQ123" s="66">
        <v>13.08373</v>
      </c>
      <c r="AR123" s="66">
        <v>13.08373</v>
      </c>
      <c r="AS123" s="18"/>
      <c r="AT123" s="55"/>
      <c r="AU123" s="55"/>
    </row>
    <row r="124" spans="1:47" s="3" customFormat="1" ht="12">
      <c r="A124" s="5" t="s">
        <v>113</v>
      </c>
      <c r="B124" s="65"/>
      <c r="C124" s="33"/>
      <c r="D124" s="33"/>
      <c r="E124" s="33"/>
      <c r="F124" s="33"/>
      <c r="G124" s="33"/>
      <c r="H124" s="33"/>
      <c r="I124" s="33"/>
      <c r="J124" s="5"/>
      <c r="K124" s="5"/>
      <c r="L124" s="5"/>
      <c r="M124" s="18">
        <f aca="true" t="shared" si="53" ref="M124:AQ124">SUM(M122:M123)</f>
        <v>284</v>
      </c>
      <c r="N124" s="18">
        <f t="shared" si="53"/>
        <v>265</v>
      </c>
      <c r="O124" s="18">
        <f t="shared" si="53"/>
        <v>307</v>
      </c>
      <c r="P124" s="18">
        <f t="shared" si="53"/>
        <v>366</v>
      </c>
      <c r="Q124" s="18">
        <f t="shared" si="53"/>
        <v>451</v>
      </c>
      <c r="R124" s="18">
        <f t="shared" si="53"/>
        <v>451</v>
      </c>
      <c r="S124" s="18">
        <f t="shared" si="53"/>
        <v>513.12304</v>
      </c>
      <c r="T124" s="18">
        <f t="shared" si="53"/>
        <v>508.20491</v>
      </c>
      <c r="U124" s="18">
        <f t="shared" si="53"/>
        <v>550.66328</v>
      </c>
      <c r="V124" s="18">
        <f t="shared" si="53"/>
        <v>597.10074</v>
      </c>
      <c r="W124" s="18">
        <f t="shared" si="53"/>
        <v>629.56985</v>
      </c>
      <c r="X124" s="18">
        <f t="shared" si="53"/>
        <v>656.671</v>
      </c>
      <c r="Y124" s="18">
        <f t="shared" si="53"/>
        <v>666.52189</v>
      </c>
      <c r="Z124" s="18">
        <f t="shared" si="53"/>
        <v>660.38636</v>
      </c>
      <c r="AA124" s="18">
        <f t="shared" si="53"/>
        <v>676.32349</v>
      </c>
      <c r="AB124" s="18">
        <f t="shared" si="53"/>
        <v>717.55351</v>
      </c>
      <c r="AC124" s="18">
        <f t="shared" si="53"/>
        <v>730.0257</v>
      </c>
      <c r="AD124" s="18">
        <f t="shared" si="53"/>
        <v>765.38326</v>
      </c>
      <c r="AE124" s="18">
        <f t="shared" si="53"/>
        <v>823.13294</v>
      </c>
      <c r="AF124" s="18">
        <f t="shared" si="53"/>
        <v>793.17348</v>
      </c>
      <c r="AG124" s="18">
        <f t="shared" si="53"/>
        <v>771.03155</v>
      </c>
      <c r="AH124" s="18">
        <f t="shared" si="53"/>
        <v>751.13964</v>
      </c>
      <c r="AI124" s="18">
        <f t="shared" si="53"/>
        <v>794.9174</v>
      </c>
      <c r="AJ124" s="18">
        <f t="shared" si="53"/>
        <v>841.68182</v>
      </c>
      <c r="AK124" s="18">
        <f t="shared" si="53"/>
        <v>861.8100499999999</v>
      </c>
      <c r="AL124" s="18">
        <f t="shared" si="53"/>
        <v>752.7744799999999</v>
      </c>
      <c r="AM124" s="18">
        <f t="shared" si="53"/>
        <v>731.71629</v>
      </c>
      <c r="AN124" s="18">
        <f t="shared" si="53"/>
        <v>704.5962</v>
      </c>
      <c r="AO124" s="18">
        <f t="shared" si="53"/>
        <v>727.8375699999999</v>
      </c>
      <c r="AP124" s="18">
        <f t="shared" si="53"/>
        <v>693.00276</v>
      </c>
      <c r="AQ124" s="18">
        <f t="shared" si="53"/>
        <v>664.82727</v>
      </c>
      <c r="AR124" s="18">
        <f>SUM(AR122:AR123)</f>
        <v>616.4974299999999</v>
      </c>
      <c r="AS124" s="18"/>
      <c r="AT124" s="55"/>
      <c r="AU124" s="55"/>
    </row>
    <row r="125" spans="1:47" s="3" customFormat="1" ht="12">
      <c r="A125" s="5"/>
      <c r="B125" s="65"/>
      <c r="C125" s="33"/>
      <c r="D125" s="33"/>
      <c r="E125" s="33"/>
      <c r="F125" s="33"/>
      <c r="G125" s="33"/>
      <c r="H125" s="33"/>
      <c r="I125" s="33"/>
      <c r="J125" s="5"/>
      <c r="K125" s="5"/>
      <c r="L125" s="5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55"/>
      <c r="AU125" s="55"/>
    </row>
    <row r="126" spans="1:47" s="3" customFormat="1" ht="12">
      <c r="A126" s="5" t="s">
        <v>121</v>
      </c>
      <c r="B126" s="65" t="s">
        <v>122</v>
      </c>
      <c r="C126" s="33"/>
      <c r="D126" s="33"/>
      <c r="E126" s="33"/>
      <c r="F126" s="33"/>
      <c r="G126" s="33"/>
      <c r="H126" s="33"/>
      <c r="I126" s="33"/>
      <c r="J126" s="5"/>
      <c r="K126" s="5"/>
      <c r="L126" s="5"/>
      <c r="M126" s="18">
        <v>160</v>
      </c>
      <c r="N126" s="18">
        <v>165</v>
      </c>
      <c r="O126" s="18">
        <v>180</v>
      </c>
      <c r="P126" s="18">
        <v>192</v>
      </c>
      <c r="Q126" s="18">
        <v>194</v>
      </c>
      <c r="R126" s="18">
        <v>194</v>
      </c>
      <c r="S126" s="18">
        <v>192.27071</v>
      </c>
      <c r="T126" s="18">
        <v>197.29704</v>
      </c>
      <c r="U126" s="18">
        <v>202.4988</v>
      </c>
      <c r="V126" s="18">
        <v>220.0663</v>
      </c>
      <c r="W126" s="18">
        <v>265.97725</v>
      </c>
      <c r="X126" s="18">
        <v>281.5304</v>
      </c>
      <c r="Y126" s="18">
        <v>301.52186</v>
      </c>
      <c r="Z126" s="18">
        <v>335.94522</v>
      </c>
      <c r="AA126" s="18">
        <v>377.50571</v>
      </c>
      <c r="AB126" s="18">
        <v>399.15577</v>
      </c>
      <c r="AC126" s="18">
        <v>435.2559</v>
      </c>
      <c r="AD126" s="18">
        <v>469.34253</v>
      </c>
      <c r="AE126" s="18">
        <v>449.2277</v>
      </c>
      <c r="AF126" s="18">
        <v>454.31852</v>
      </c>
      <c r="AG126" s="18">
        <v>465.02397</v>
      </c>
      <c r="AH126" s="18">
        <v>475.10421</v>
      </c>
      <c r="AI126" s="18">
        <v>462.74771</v>
      </c>
      <c r="AJ126" s="18">
        <v>479.85719</v>
      </c>
      <c r="AK126" s="18">
        <v>508.03827</v>
      </c>
      <c r="AL126" s="18">
        <v>521.84874</v>
      </c>
      <c r="AM126" s="18">
        <v>534.41372</v>
      </c>
      <c r="AN126" s="18">
        <v>544.9369</v>
      </c>
      <c r="AO126" s="18">
        <v>536</v>
      </c>
      <c r="AP126" s="18">
        <v>525.25333</v>
      </c>
      <c r="AQ126" s="18">
        <v>523.91264</v>
      </c>
      <c r="AR126" s="18">
        <v>542.8613</v>
      </c>
      <c r="AS126" s="18"/>
      <c r="AT126" s="55">
        <f>AR126/AQ126-1</f>
        <v>0.03616759465852937</v>
      </c>
      <c r="AU126" s="55">
        <f>AR126/AN126-1</f>
        <v>-0.003808881358557281</v>
      </c>
    </row>
    <row r="127" spans="1:47" s="3" customFormat="1" ht="12">
      <c r="A127" s="1" t="s">
        <v>144</v>
      </c>
      <c r="B127" s="65"/>
      <c r="C127" s="33"/>
      <c r="D127" s="33"/>
      <c r="E127" s="33"/>
      <c r="F127" s="33"/>
      <c r="G127" s="33"/>
      <c r="H127" s="33"/>
      <c r="I127" s="33"/>
      <c r="J127" s="5"/>
      <c r="K127" s="5"/>
      <c r="L127" s="5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55"/>
      <c r="AU127" s="55"/>
    </row>
    <row r="128" spans="1:47" s="3" customFormat="1" ht="12">
      <c r="A128" s="1" t="s">
        <v>145</v>
      </c>
      <c r="B128" s="65"/>
      <c r="C128" s="33"/>
      <c r="D128" s="33"/>
      <c r="E128" s="33"/>
      <c r="F128" s="33"/>
      <c r="G128" s="33"/>
      <c r="H128" s="33"/>
      <c r="I128" s="33"/>
      <c r="J128" s="5"/>
      <c r="K128" s="5"/>
      <c r="L128" s="5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55"/>
      <c r="AU128" s="55"/>
    </row>
    <row r="129" spans="1:47" s="3" customFormat="1" ht="12">
      <c r="A129" s="5"/>
      <c r="B129" s="65"/>
      <c r="C129" s="33"/>
      <c r="D129" s="33"/>
      <c r="E129" s="33"/>
      <c r="F129" s="33"/>
      <c r="G129" s="33"/>
      <c r="H129" s="33"/>
      <c r="I129" s="33"/>
      <c r="J129" s="5"/>
      <c r="K129" s="5"/>
      <c r="L129" s="5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55"/>
      <c r="AU129" s="55"/>
    </row>
    <row r="130" spans="1:48" s="3" customFormat="1" ht="12">
      <c r="A130" s="5" t="s">
        <v>129</v>
      </c>
      <c r="B130" s="65" t="s">
        <v>126</v>
      </c>
      <c r="C130" s="33"/>
      <c r="D130" s="33"/>
      <c r="E130" s="33"/>
      <c r="F130" s="33"/>
      <c r="G130" s="33"/>
      <c r="H130" s="33"/>
      <c r="I130" s="33"/>
      <c r="J130" s="5"/>
      <c r="K130" s="5"/>
      <c r="L130" s="5"/>
      <c r="M130" s="18"/>
      <c r="N130" s="18"/>
      <c r="O130" s="18"/>
      <c r="P130" s="18"/>
      <c r="Q130" s="18"/>
      <c r="R130" s="18"/>
      <c r="S130" s="18">
        <v>38.75377</v>
      </c>
      <c r="T130" s="18">
        <v>30.996</v>
      </c>
      <c r="U130" s="18">
        <v>30.0659</v>
      </c>
      <c r="V130" s="18">
        <v>19.93914</v>
      </c>
      <c r="W130" s="18">
        <v>20.60851</v>
      </c>
      <c r="X130" s="18">
        <v>21.73747</v>
      </c>
      <c r="Y130" s="18">
        <v>22.69781</v>
      </c>
      <c r="Z130" s="18">
        <v>33.31018</v>
      </c>
      <c r="AA130" s="18">
        <v>30.76</v>
      </c>
      <c r="AB130" s="18">
        <v>25.4</v>
      </c>
      <c r="AC130" s="18">
        <v>25.7295</v>
      </c>
      <c r="AD130" s="18">
        <v>25.14</v>
      </c>
      <c r="AE130" s="18">
        <v>41.02</v>
      </c>
      <c r="AF130" s="18">
        <v>43.08</v>
      </c>
      <c r="AG130" s="18">
        <v>148.9918</v>
      </c>
      <c r="AH130" s="18">
        <v>184</v>
      </c>
      <c r="AI130" s="18">
        <v>146.6</v>
      </c>
      <c r="AJ130" s="18">
        <v>138.08</v>
      </c>
      <c r="AK130" s="18">
        <v>133.3347</v>
      </c>
      <c r="AL130" s="18">
        <v>154.26</v>
      </c>
      <c r="AM130" s="18">
        <v>157.22</v>
      </c>
      <c r="AN130" s="18">
        <v>238.8829</v>
      </c>
      <c r="AO130" s="18">
        <v>220.2484</v>
      </c>
      <c r="AP130" s="18">
        <v>199.0926</v>
      </c>
      <c r="AQ130" s="18"/>
      <c r="AR130" s="18"/>
      <c r="AS130" s="18"/>
      <c r="AT130" s="55"/>
      <c r="AU130" s="55"/>
      <c r="AV130" s="63" t="s">
        <v>132</v>
      </c>
    </row>
    <row r="131" spans="1:48" s="3" customFormat="1" ht="12">
      <c r="A131" s="5" t="s">
        <v>131</v>
      </c>
      <c r="B131" s="65" t="s">
        <v>130</v>
      </c>
      <c r="C131" s="33"/>
      <c r="D131" s="33"/>
      <c r="E131" s="33"/>
      <c r="F131" s="33"/>
      <c r="G131" s="33"/>
      <c r="H131" s="33"/>
      <c r="I131" s="33"/>
      <c r="J131" s="5"/>
      <c r="K131" s="5"/>
      <c r="L131" s="5"/>
      <c r="M131" s="18"/>
      <c r="N131" s="18"/>
      <c r="O131" s="18"/>
      <c r="P131" s="18"/>
      <c r="Q131" s="18"/>
      <c r="R131" s="18"/>
      <c r="S131" s="18">
        <v>382.21586</v>
      </c>
      <c r="T131" s="18">
        <v>380.865</v>
      </c>
      <c r="U131" s="18">
        <v>415.42338</v>
      </c>
      <c r="V131" s="18">
        <v>446.38303</v>
      </c>
      <c r="W131" s="18">
        <v>441.88459</v>
      </c>
      <c r="X131" s="18">
        <v>472.95548</v>
      </c>
      <c r="Y131" s="18">
        <v>459.44808</v>
      </c>
      <c r="Z131" s="18">
        <v>434.69403</v>
      </c>
      <c r="AA131" s="18">
        <v>421.19152</v>
      </c>
      <c r="AB131" s="18">
        <v>401.17865</v>
      </c>
      <c r="AC131" s="18">
        <v>360.20789</v>
      </c>
      <c r="AD131" s="18">
        <v>356.21247</v>
      </c>
      <c r="AE131" s="18">
        <v>403.83726</v>
      </c>
      <c r="AF131" s="18">
        <v>397.64081</v>
      </c>
      <c r="AG131" s="18">
        <v>400</v>
      </c>
      <c r="AH131" s="18">
        <v>390.35579</v>
      </c>
      <c r="AI131" s="18">
        <v>392.13517</v>
      </c>
      <c r="AJ131" s="18">
        <v>426.14</v>
      </c>
      <c r="AK131" s="18">
        <v>420.22453</v>
      </c>
      <c r="AL131" s="18">
        <v>369.86617</v>
      </c>
      <c r="AM131" s="18">
        <v>352.762</v>
      </c>
      <c r="AN131" s="18">
        <v>327.78</v>
      </c>
      <c r="AO131" s="18">
        <v>289.88</v>
      </c>
      <c r="AP131" s="18">
        <v>236.42</v>
      </c>
      <c r="AQ131" s="18"/>
      <c r="AR131" s="18"/>
      <c r="AS131" s="18"/>
      <c r="AT131" s="55"/>
      <c r="AU131" s="55"/>
      <c r="AV131" s="63" t="s">
        <v>132</v>
      </c>
    </row>
    <row r="133" spans="1:48" s="3" customFormat="1" ht="12">
      <c r="A133" s="5" t="s">
        <v>124</v>
      </c>
      <c r="B133" s="65" t="s">
        <v>125</v>
      </c>
      <c r="C133" s="33"/>
      <c r="D133" s="33"/>
      <c r="E133" s="33"/>
      <c r="F133" s="33"/>
      <c r="G133" s="33"/>
      <c r="H133" s="33"/>
      <c r="I133" s="33"/>
      <c r="J133" s="5"/>
      <c r="K133" s="5"/>
      <c r="L133" s="5"/>
      <c r="M133" s="18"/>
      <c r="N133" s="18"/>
      <c r="O133" s="18"/>
      <c r="P133" s="18"/>
      <c r="Q133" s="18"/>
      <c r="R133" s="18"/>
      <c r="S133" s="18">
        <v>81.01978</v>
      </c>
      <c r="T133" s="18">
        <v>92.901</v>
      </c>
      <c r="U133" s="18">
        <v>89.82</v>
      </c>
      <c r="V133" s="18">
        <v>113.22328</v>
      </c>
      <c r="W133" s="18">
        <v>121.17767</v>
      </c>
      <c r="X133" s="18">
        <v>133.22687</v>
      </c>
      <c r="Y133" s="18">
        <v>139.10267</v>
      </c>
      <c r="Z133" s="18">
        <v>146.59201</v>
      </c>
      <c r="AA133" s="18">
        <v>195.07271</v>
      </c>
      <c r="AB133" s="18">
        <v>174.00983</v>
      </c>
      <c r="AC133" s="18">
        <v>171.59658</v>
      </c>
      <c r="AD133" s="18">
        <v>201.70298</v>
      </c>
      <c r="AE133" s="18">
        <v>192.10087</v>
      </c>
      <c r="AF133" s="18">
        <v>172.56058</v>
      </c>
      <c r="AG133" s="18">
        <v>137.87735</v>
      </c>
      <c r="AH133" s="18">
        <v>146.15008</v>
      </c>
      <c r="AI133" s="18">
        <v>149.12075</v>
      </c>
      <c r="AJ133" s="18">
        <v>154.11186</v>
      </c>
      <c r="AK133" s="18">
        <v>145.27959</v>
      </c>
      <c r="AL133" s="18">
        <v>154.20268</v>
      </c>
      <c r="AM133" s="18">
        <v>157.34329</v>
      </c>
      <c r="AN133" s="18">
        <v>152.25734</v>
      </c>
      <c r="AO133" s="18">
        <v>178.18296</v>
      </c>
      <c r="AP133" s="18"/>
      <c r="AQ133" s="18"/>
      <c r="AR133" s="18"/>
      <c r="AS133" s="18"/>
      <c r="AT133" s="55"/>
      <c r="AU133" s="55"/>
      <c r="AV133" s="63" t="s">
        <v>133</v>
      </c>
    </row>
    <row r="134" spans="1:48" s="3" customFormat="1" ht="12">
      <c r="A134" s="5" t="s">
        <v>127</v>
      </c>
      <c r="B134" s="65" t="s">
        <v>128</v>
      </c>
      <c r="C134" s="33"/>
      <c r="D134" s="33"/>
      <c r="E134" s="33"/>
      <c r="F134" s="33"/>
      <c r="G134" s="33"/>
      <c r="H134" s="33"/>
      <c r="I134" s="33"/>
      <c r="J134" s="5"/>
      <c r="K134" s="5"/>
      <c r="L134" s="5"/>
      <c r="M134" s="18"/>
      <c r="N134" s="18"/>
      <c r="O134" s="18"/>
      <c r="P134" s="18"/>
      <c r="Q134" s="18"/>
      <c r="R134" s="18"/>
      <c r="S134" s="18">
        <v>45.11453</v>
      </c>
      <c r="T134" s="18">
        <v>51.523</v>
      </c>
      <c r="U134" s="18">
        <v>51.402</v>
      </c>
      <c r="V134" s="18">
        <v>65.01587</v>
      </c>
      <c r="W134" s="18">
        <v>65.62464</v>
      </c>
      <c r="X134" s="18">
        <v>54.70637</v>
      </c>
      <c r="Y134" s="18">
        <v>49.19967</v>
      </c>
      <c r="Z134" s="18">
        <v>54.79748</v>
      </c>
      <c r="AA134" s="18">
        <v>77.74263</v>
      </c>
      <c r="AB134" s="18">
        <v>83.94709</v>
      </c>
      <c r="AC134" s="18">
        <v>97.248</v>
      </c>
      <c r="AD134" s="18">
        <v>148.30745</v>
      </c>
      <c r="AE134" s="18">
        <v>172.81449</v>
      </c>
      <c r="AF134" s="18">
        <v>155.088</v>
      </c>
      <c r="AG134" s="18">
        <v>172.83986</v>
      </c>
      <c r="AH134" s="18">
        <v>214.58482</v>
      </c>
      <c r="AI134" s="18">
        <v>187.79553</v>
      </c>
      <c r="AJ134" s="18">
        <v>189.88118</v>
      </c>
      <c r="AK134" s="18">
        <v>190.96255</v>
      </c>
      <c r="AL134" s="18">
        <v>176.4143</v>
      </c>
      <c r="AM134" s="18">
        <v>159.10288</v>
      </c>
      <c r="AN134" s="18">
        <v>203.92123</v>
      </c>
      <c r="AO134" s="18">
        <v>213.82227</v>
      </c>
      <c r="AP134" s="18"/>
      <c r="AQ134" s="18"/>
      <c r="AR134" s="18"/>
      <c r="AS134" s="18"/>
      <c r="AT134" s="55"/>
      <c r="AU134" s="55"/>
      <c r="AV134" s="63" t="s">
        <v>133</v>
      </c>
    </row>
    <row r="135" spans="1:48" s="3" customFormat="1" ht="12">
      <c r="A135" s="5"/>
      <c r="B135" s="65"/>
      <c r="C135" s="33"/>
      <c r="D135" s="33"/>
      <c r="E135" s="33"/>
      <c r="F135" s="33"/>
      <c r="G135" s="33"/>
      <c r="H135" s="33"/>
      <c r="I135" s="33"/>
      <c r="J135" s="5"/>
      <c r="K135" s="5"/>
      <c r="L135" s="5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55"/>
      <c r="AU135" s="55"/>
      <c r="AV135" s="63"/>
    </row>
    <row r="136" spans="1:47" s="3" customFormat="1" ht="12">
      <c r="A136" s="5" t="s">
        <v>137</v>
      </c>
      <c r="B136" s="65"/>
      <c r="C136" s="33"/>
      <c r="D136" s="33"/>
      <c r="E136" s="33"/>
      <c r="F136" s="33"/>
      <c r="G136" s="33"/>
      <c r="H136" s="33"/>
      <c r="I136" s="33"/>
      <c r="J136" s="5"/>
      <c r="K136" s="5"/>
      <c r="L136" s="5"/>
      <c r="M136" s="18"/>
      <c r="N136" s="18"/>
      <c r="O136" s="18"/>
      <c r="P136" s="18"/>
      <c r="Q136" s="18"/>
      <c r="R136" s="18"/>
      <c r="S136" s="18">
        <f aca="true" t="shared" si="54" ref="S136:AP136">S131-S130</f>
        <v>343.46209</v>
      </c>
      <c r="T136" s="18">
        <f t="shared" si="54"/>
        <v>349.869</v>
      </c>
      <c r="U136" s="18">
        <f t="shared" si="54"/>
        <v>385.35748</v>
      </c>
      <c r="V136" s="18">
        <f t="shared" si="54"/>
        <v>426.44389</v>
      </c>
      <c r="W136" s="18">
        <f t="shared" si="54"/>
        <v>421.27608</v>
      </c>
      <c r="X136" s="18">
        <f t="shared" si="54"/>
        <v>451.21801000000005</v>
      </c>
      <c r="Y136" s="18">
        <f t="shared" si="54"/>
        <v>436.75027</v>
      </c>
      <c r="Z136" s="18">
        <f t="shared" si="54"/>
        <v>401.38385</v>
      </c>
      <c r="AA136" s="18">
        <f t="shared" si="54"/>
        <v>390.43152000000003</v>
      </c>
      <c r="AB136" s="18">
        <f t="shared" si="54"/>
        <v>375.77865</v>
      </c>
      <c r="AC136" s="18">
        <f t="shared" si="54"/>
        <v>334.47839</v>
      </c>
      <c r="AD136" s="18">
        <f t="shared" si="54"/>
        <v>331.07247</v>
      </c>
      <c r="AE136" s="18">
        <f t="shared" si="54"/>
        <v>362.81726000000003</v>
      </c>
      <c r="AF136" s="18">
        <f t="shared" si="54"/>
        <v>354.56081</v>
      </c>
      <c r="AG136" s="18">
        <f t="shared" si="54"/>
        <v>251.0082</v>
      </c>
      <c r="AH136" s="18">
        <f t="shared" si="54"/>
        <v>206.35579</v>
      </c>
      <c r="AI136" s="18">
        <f t="shared" si="54"/>
        <v>245.53517000000002</v>
      </c>
      <c r="AJ136" s="18">
        <f t="shared" si="54"/>
        <v>288.05999999999995</v>
      </c>
      <c r="AK136" s="18">
        <f t="shared" si="54"/>
        <v>286.88983</v>
      </c>
      <c r="AL136" s="18">
        <f t="shared" si="54"/>
        <v>215.60617000000002</v>
      </c>
      <c r="AM136" s="18">
        <f t="shared" si="54"/>
        <v>195.542</v>
      </c>
      <c r="AN136" s="18">
        <f t="shared" si="54"/>
        <v>88.89709999999997</v>
      </c>
      <c r="AO136" s="18">
        <f t="shared" si="54"/>
        <v>69.63159999999999</v>
      </c>
      <c r="AP136" s="18">
        <f t="shared" si="54"/>
        <v>37.32739999999998</v>
      </c>
      <c r="AQ136" s="18"/>
      <c r="AR136" s="18"/>
      <c r="AS136" s="18"/>
      <c r="AT136" s="55"/>
      <c r="AU136" s="55"/>
    </row>
    <row r="137" spans="1:48" s="3" customFormat="1" ht="12">
      <c r="A137" s="5" t="s">
        <v>138</v>
      </c>
      <c r="B137" s="65"/>
      <c r="C137" s="33"/>
      <c r="D137" s="33"/>
      <c r="E137" s="33"/>
      <c r="F137" s="33"/>
      <c r="G137" s="33"/>
      <c r="H137" s="33"/>
      <c r="I137" s="33"/>
      <c r="J137" s="5"/>
      <c r="K137" s="5"/>
      <c r="L137" s="5"/>
      <c r="M137" s="18"/>
      <c r="N137" s="18"/>
      <c r="O137" s="18"/>
      <c r="P137" s="18"/>
      <c r="Q137" s="18"/>
      <c r="R137" s="18"/>
      <c r="S137" s="18">
        <f aca="true" t="shared" si="55" ref="S137:AN137">S134-S133</f>
        <v>-35.905249999999995</v>
      </c>
      <c r="T137" s="18">
        <f t="shared" si="55"/>
        <v>-41.37799999999999</v>
      </c>
      <c r="U137" s="18">
        <f t="shared" si="55"/>
        <v>-38.41799999999999</v>
      </c>
      <c r="V137" s="18">
        <f t="shared" si="55"/>
        <v>-48.207409999999996</v>
      </c>
      <c r="W137" s="18">
        <f t="shared" si="55"/>
        <v>-55.55303000000001</v>
      </c>
      <c r="X137" s="18">
        <f t="shared" si="55"/>
        <v>-78.5205</v>
      </c>
      <c r="Y137" s="18">
        <f t="shared" si="55"/>
        <v>-89.90299999999999</v>
      </c>
      <c r="Z137" s="18">
        <f t="shared" si="55"/>
        <v>-91.79452999999998</v>
      </c>
      <c r="AA137" s="18">
        <f t="shared" si="55"/>
        <v>-117.33008</v>
      </c>
      <c r="AB137" s="18">
        <f t="shared" si="55"/>
        <v>-90.06273999999999</v>
      </c>
      <c r="AC137" s="18">
        <f t="shared" si="55"/>
        <v>-74.34857999999998</v>
      </c>
      <c r="AD137" s="18">
        <f t="shared" si="55"/>
        <v>-53.39553000000001</v>
      </c>
      <c r="AE137" s="18">
        <f t="shared" si="55"/>
        <v>-19.28637999999998</v>
      </c>
      <c r="AF137" s="18">
        <f t="shared" si="55"/>
        <v>-17.472579999999994</v>
      </c>
      <c r="AG137" s="18">
        <f t="shared" si="55"/>
        <v>34.96250999999998</v>
      </c>
      <c r="AH137" s="18">
        <f t="shared" si="55"/>
        <v>68.43474</v>
      </c>
      <c r="AI137" s="18">
        <f t="shared" si="55"/>
        <v>38.67478000000003</v>
      </c>
      <c r="AJ137" s="18">
        <f t="shared" si="55"/>
        <v>35.76931999999999</v>
      </c>
      <c r="AK137" s="18">
        <f t="shared" si="55"/>
        <v>45.68295999999998</v>
      </c>
      <c r="AL137" s="18">
        <f t="shared" si="55"/>
        <v>22.21162000000001</v>
      </c>
      <c r="AM137" s="18">
        <f t="shared" si="55"/>
        <v>1.7595900000000029</v>
      </c>
      <c r="AN137" s="18">
        <f t="shared" si="55"/>
        <v>51.66389000000001</v>
      </c>
      <c r="AO137" s="18">
        <f>AO134-AO133</f>
        <v>35.639309999999995</v>
      </c>
      <c r="AP137" s="18"/>
      <c r="AQ137" s="18"/>
      <c r="AR137" s="18"/>
      <c r="AS137" s="18"/>
      <c r="AT137" s="55"/>
      <c r="AU137" s="55"/>
      <c r="AV137" s="3" t="s">
        <v>136</v>
      </c>
    </row>
    <row r="138" spans="1:47" s="3" customFormat="1" ht="12">
      <c r="A138" s="5"/>
      <c r="B138" s="65"/>
      <c r="C138" s="33"/>
      <c r="D138" s="33"/>
      <c r="E138" s="33"/>
      <c r="F138" s="33"/>
      <c r="G138" s="33"/>
      <c r="H138" s="33"/>
      <c r="I138" s="33"/>
      <c r="J138" s="5"/>
      <c r="K138" s="5"/>
      <c r="L138" s="5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55"/>
      <c r="AU138" s="55"/>
    </row>
    <row r="139" spans="1:44" ht="12">
      <c r="A139" s="5" t="s">
        <v>68</v>
      </c>
      <c r="B139" s="32" t="s">
        <v>45</v>
      </c>
      <c r="AG139" s="19">
        <v>4367.0084781420765</v>
      </c>
      <c r="AH139" s="19">
        <v>4541.602306849315</v>
      </c>
      <c r="AI139" s="19">
        <v>4675.796854794521</v>
      </c>
      <c r="AJ139" s="19">
        <v>5012.560131506849</v>
      </c>
      <c r="AK139" s="19">
        <v>5196.41475409836</v>
      </c>
      <c r="AL139" s="19">
        <v>5797.3493150684935</v>
      </c>
      <c r="AM139" s="19">
        <v>5774.465205479452</v>
      </c>
      <c r="AN139" s="19">
        <v>5884.395375342466</v>
      </c>
      <c r="AO139" s="19">
        <v>5887.576409836066</v>
      </c>
      <c r="AP139" s="19">
        <v>5806.452536986301</v>
      </c>
      <c r="AQ139" s="19">
        <v>5930.07397260274</v>
      </c>
      <c r="AR139" s="19">
        <v>5931.494356164384</v>
      </c>
    </row>
    <row r="140" spans="2:7" ht="12">
      <c r="B140" s="21"/>
      <c r="C140" s="33"/>
      <c r="D140" s="33"/>
      <c r="E140" s="33"/>
      <c r="F140" s="33"/>
      <c r="G140" s="33"/>
    </row>
    <row r="141" spans="1:48" ht="12">
      <c r="A141" s="5" t="s">
        <v>61</v>
      </c>
      <c r="B141" s="21" t="s">
        <v>62</v>
      </c>
      <c r="C141" s="33"/>
      <c r="D141" s="33"/>
      <c r="E141" s="33"/>
      <c r="F141" s="5">
        <v>3187</v>
      </c>
      <c r="G141" s="5">
        <v>2888</v>
      </c>
      <c r="H141" s="5">
        <v>5873</v>
      </c>
      <c r="I141" s="5">
        <v>21601</v>
      </c>
      <c r="J141" s="5">
        <v>21759</v>
      </c>
      <c r="K141" s="5">
        <v>85137</v>
      </c>
      <c r="L141" s="5">
        <v>105611</v>
      </c>
      <c r="M141" s="5">
        <v>93129</v>
      </c>
      <c r="N141" s="5">
        <v>84668</v>
      </c>
      <c r="O141" s="5">
        <v>113565</v>
      </c>
      <c r="P141" s="5">
        <v>157409</v>
      </c>
      <c r="Q141" s="5">
        <v>271963</v>
      </c>
      <c r="R141" s="5">
        <v>345333</v>
      </c>
      <c r="S141" s="5">
        <v>416100</v>
      </c>
      <c r="T141" s="5">
        <v>457113</v>
      </c>
      <c r="U141" s="5">
        <v>463426</v>
      </c>
      <c r="V141" s="5">
        <v>493132</v>
      </c>
      <c r="W141" s="5">
        <v>502538</v>
      </c>
      <c r="X141" s="5">
        <v>546896</v>
      </c>
      <c r="Y141" s="5">
        <v>593814</v>
      </c>
      <c r="Z141" s="5">
        <v>715926</v>
      </c>
      <c r="AA141" s="5">
        <v>816368</v>
      </c>
      <c r="AB141" s="5">
        <v>972384</v>
      </c>
      <c r="AC141" s="5">
        <v>1188122</v>
      </c>
      <c r="AD141" s="5">
        <v>1364246</v>
      </c>
      <c r="AE141" s="5">
        <v>1358500</v>
      </c>
      <c r="AF141" s="5">
        <v>1442395</v>
      </c>
      <c r="AG141" s="5">
        <v>1598325</v>
      </c>
      <c r="AH141" s="5">
        <v>1657685</v>
      </c>
      <c r="AI141" s="5">
        <v>1706846</v>
      </c>
      <c r="AJ141" s="5">
        <v>1829586</v>
      </c>
      <c r="AK141" s="5">
        <v>1901889</v>
      </c>
      <c r="AL141" s="5">
        <v>2117026</v>
      </c>
      <c r="AM141" s="5">
        <v>2107680</v>
      </c>
      <c r="AN141" s="5">
        <v>2147805</v>
      </c>
      <c r="AO141" s="5">
        <v>2154853</v>
      </c>
      <c r="AP141" s="5">
        <v>2119355</v>
      </c>
      <c r="AQ141" s="5">
        <v>2159533</v>
      </c>
      <c r="AT141" s="57"/>
      <c r="AV141" s="63" t="s">
        <v>58</v>
      </c>
    </row>
    <row r="142" spans="2:48" ht="12">
      <c r="B142" s="21"/>
      <c r="C142" s="33"/>
      <c r="D142" s="33"/>
      <c r="E142" s="33"/>
      <c r="AT142" s="57"/>
      <c r="AV142" s="63"/>
    </row>
    <row r="143" spans="1:48" ht="12">
      <c r="A143" s="5" t="s">
        <v>60</v>
      </c>
      <c r="B143" s="21" t="s">
        <v>55</v>
      </c>
      <c r="C143" s="33"/>
      <c r="D143" s="33"/>
      <c r="E143" s="33"/>
      <c r="F143" s="33"/>
      <c r="G143" s="33"/>
      <c r="AI143" s="18"/>
      <c r="AJ143" s="18">
        <v>17.704</v>
      </c>
      <c r="AK143" s="18">
        <v>21.295</v>
      </c>
      <c r="AL143" s="18">
        <v>22.647</v>
      </c>
      <c r="AM143" s="18">
        <v>22.156</v>
      </c>
      <c r="AN143" s="18">
        <v>23.33</v>
      </c>
      <c r="AO143" s="18">
        <v>23.422</v>
      </c>
      <c r="AP143" s="18">
        <v>22.452</v>
      </c>
      <c r="AQ143" s="18">
        <v>24.363</v>
      </c>
      <c r="AR143" s="23"/>
      <c r="AS143" s="23"/>
      <c r="AT143" s="57"/>
      <c r="AV143" s="63" t="s">
        <v>58</v>
      </c>
    </row>
    <row r="144" spans="1:48" ht="12">
      <c r="A144" s="5" t="s">
        <v>66</v>
      </c>
      <c r="B144" s="21"/>
      <c r="C144" s="33"/>
      <c r="D144" s="33" t="s">
        <v>12</v>
      </c>
      <c r="E144" s="33" t="s">
        <v>12</v>
      </c>
      <c r="F144" s="33" t="s">
        <v>12</v>
      </c>
      <c r="G144" s="33" t="s">
        <v>12</v>
      </c>
      <c r="H144" s="33" t="s">
        <v>12</v>
      </c>
      <c r="I144" s="33" t="s">
        <v>12</v>
      </c>
      <c r="J144" s="33" t="s">
        <v>12</v>
      </c>
      <c r="K144" s="33" t="s">
        <v>12</v>
      </c>
      <c r="L144" s="33" t="s">
        <v>12</v>
      </c>
      <c r="M144" s="33" t="s">
        <v>12</v>
      </c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18"/>
      <c r="AH144" s="18"/>
      <c r="AI144" s="18"/>
      <c r="AJ144" s="18">
        <f aca="true" t="shared" si="56" ref="AJ144:AQ144">AJ143*1.22</f>
        <v>21.59888</v>
      </c>
      <c r="AK144" s="18">
        <f t="shared" si="56"/>
        <v>25.9799</v>
      </c>
      <c r="AL144" s="18">
        <f t="shared" si="56"/>
        <v>27.62934</v>
      </c>
      <c r="AM144" s="18">
        <f t="shared" si="56"/>
        <v>27.03032</v>
      </c>
      <c r="AN144" s="18">
        <f t="shared" si="56"/>
        <v>28.4626</v>
      </c>
      <c r="AO144" s="18">
        <f t="shared" si="56"/>
        <v>28.574840000000002</v>
      </c>
      <c r="AP144" s="18">
        <f t="shared" si="56"/>
        <v>27.391440000000003</v>
      </c>
      <c r="AQ144" s="18">
        <f t="shared" si="56"/>
        <v>29.722859999999997</v>
      </c>
      <c r="AR144" s="18"/>
      <c r="AS144" s="38"/>
      <c r="AV144" s="63"/>
    </row>
    <row r="145" spans="2:48" ht="12">
      <c r="B145" s="21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38"/>
      <c r="AV145" s="63"/>
    </row>
    <row r="146" spans="1:48" ht="12">
      <c r="A146" s="5" t="s">
        <v>143</v>
      </c>
      <c r="B146" s="21" t="s">
        <v>139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69">
        <v>0.66094</v>
      </c>
      <c r="N146" s="69">
        <v>0.63012</v>
      </c>
      <c r="O146" s="69">
        <v>0.70799</v>
      </c>
      <c r="P146" s="69">
        <v>0.93106</v>
      </c>
      <c r="Q146" s="69">
        <v>1.30802</v>
      </c>
      <c r="R146" s="69">
        <v>1.42628</v>
      </c>
      <c r="S146" s="69">
        <v>1.65591</v>
      </c>
      <c r="T146" s="69">
        <v>1.67885</v>
      </c>
      <c r="U146" s="69">
        <v>1.80991</v>
      </c>
      <c r="V146" s="69">
        <v>1.92322</v>
      </c>
      <c r="W146" s="69">
        <v>2.03265</v>
      </c>
      <c r="X146" s="69">
        <v>2.19211</v>
      </c>
      <c r="Y146" s="69">
        <v>2.26333</v>
      </c>
      <c r="Z146" s="69">
        <v>2.33823</v>
      </c>
      <c r="AA146" s="69">
        <v>2.41047</v>
      </c>
      <c r="AB146" s="69">
        <v>2.59193</v>
      </c>
      <c r="AC146" s="69">
        <v>2.83647</v>
      </c>
      <c r="AD146" s="69">
        <v>3.00953</v>
      </c>
      <c r="AE146" s="69">
        <v>3.14305</v>
      </c>
      <c r="AF146" s="69">
        <v>3.15873</v>
      </c>
      <c r="AG146" s="14">
        <v>3.31319</v>
      </c>
      <c r="AH146" s="14">
        <v>3.33962</v>
      </c>
      <c r="AI146" s="14">
        <v>3.43189</v>
      </c>
      <c r="AJ146" s="14">
        <v>3.65955</v>
      </c>
      <c r="AK146" s="14">
        <v>3.77393</v>
      </c>
      <c r="AL146" s="14">
        <v>3.6043</v>
      </c>
      <c r="AM146" s="14">
        <v>3.58031</v>
      </c>
      <c r="AN146" s="14">
        <v>3.51803</v>
      </c>
      <c r="AO146" s="14">
        <v>3.79777</v>
      </c>
      <c r="AP146" s="14">
        <v>3.70731</v>
      </c>
      <c r="AQ146" s="23"/>
      <c r="AR146" s="23"/>
      <c r="AS146" s="70"/>
      <c r="AV146" s="63" t="s">
        <v>132</v>
      </c>
    </row>
    <row r="147" spans="1:48" ht="12">
      <c r="A147" s="5" t="s">
        <v>142</v>
      </c>
      <c r="B147" s="21" t="s">
        <v>140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69">
        <v>0.41839</v>
      </c>
      <c r="N147" s="69">
        <v>0.43884</v>
      </c>
      <c r="O147" s="69">
        <v>0.45554</v>
      </c>
      <c r="P147" s="69">
        <v>0.51398</v>
      </c>
      <c r="Q147" s="69">
        <v>0.61396</v>
      </c>
      <c r="R147" s="69">
        <v>0.69926</v>
      </c>
      <c r="S147" s="69">
        <v>0.74984</v>
      </c>
      <c r="T147" s="69">
        <v>0.75377</v>
      </c>
      <c r="U147" s="69">
        <v>0.79964</v>
      </c>
      <c r="V147" s="69">
        <v>0.86664</v>
      </c>
      <c r="W147" s="69">
        <v>0.97969</v>
      </c>
      <c r="X147" s="69">
        <v>1.0869</v>
      </c>
      <c r="Y147" s="69">
        <v>1.13703</v>
      </c>
      <c r="Z147" s="69">
        <v>1.16581</v>
      </c>
      <c r="AA147" s="69">
        <v>1.42724</v>
      </c>
      <c r="AB147" s="69">
        <v>1.4696</v>
      </c>
      <c r="AC147" s="69">
        <v>1.64099</v>
      </c>
      <c r="AD147" s="69">
        <v>1.67018</v>
      </c>
      <c r="AE147" s="69">
        <v>1.68849</v>
      </c>
      <c r="AF147" s="69">
        <v>1.74301</v>
      </c>
      <c r="AG147" s="14">
        <v>1.97671</v>
      </c>
      <c r="AH147" s="14">
        <v>2.09382</v>
      </c>
      <c r="AI147" s="14">
        <v>2.17531</v>
      </c>
      <c r="AJ147" s="14">
        <v>2.26785</v>
      </c>
      <c r="AK147" s="14">
        <v>2.26064</v>
      </c>
      <c r="AL147" s="14">
        <v>2.28943</v>
      </c>
      <c r="AM147" s="14">
        <v>2.36514</v>
      </c>
      <c r="AN147" s="14">
        <v>2.3246</v>
      </c>
      <c r="AO147" s="14">
        <v>2.61246</v>
      </c>
      <c r="AP147" s="14">
        <v>2.69309</v>
      </c>
      <c r="AQ147" s="23"/>
      <c r="AR147" s="23"/>
      <c r="AS147" s="70"/>
      <c r="AV147" s="63" t="s">
        <v>132</v>
      </c>
    </row>
    <row r="148" spans="1:48" ht="12">
      <c r="A148" s="5" t="s">
        <v>141</v>
      </c>
      <c r="B148" s="21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69">
        <f>M146-M147</f>
        <v>0.24255</v>
      </c>
      <c r="N148" s="69">
        <f aca="true" t="shared" si="57" ref="N148:AP148">N146-N147</f>
        <v>0.19128</v>
      </c>
      <c r="O148" s="69">
        <f t="shared" si="57"/>
        <v>0.25245</v>
      </c>
      <c r="P148" s="69">
        <f t="shared" si="57"/>
        <v>0.41708</v>
      </c>
      <c r="Q148" s="69">
        <f t="shared" si="57"/>
        <v>0.69406</v>
      </c>
      <c r="R148" s="69">
        <f t="shared" si="57"/>
        <v>0.72702</v>
      </c>
      <c r="S148" s="69">
        <f t="shared" si="57"/>
        <v>0.90607</v>
      </c>
      <c r="T148" s="69">
        <f t="shared" si="57"/>
        <v>0.9250799999999999</v>
      </c>
      <c r="U148" s="69">
        <f t="shared" si="57"/>
        <v>1.0102699999999998</v>
      </c>
      <c r="V148" s="69">
        <f t="shared" si="57"/>
        <v>1.0565799999999999</v>
      </c>
      <c r="W148" s="69">
        <f t="shared" si="57"/>
        <v>1.05296</v>
      </c>
      <c r="X148" s="69">
        <f t="shared" si="57"/>
        <v>1.10521</v>
      </c>
      <c r="Y148" s="69">
        <f t="shared" si="57"/>
        <v>1.1262999999999999</v>
      </c>
      <c r="Z148" s="69">
        <f t="shared" si="57"/>
        <v>1.1724199999999998</v>
      </c>
      <c r="AA148" s="69">
        <f t="shared" si="57"/>
        <v>0.98323</v>
      </c>
      <c r="AB148" s="69">
        <f t="shared" si="57"/>
        <v>1.12233</v>
      </c>
      <c r="AC148" s="69">
        <f t="shared" si="57"/>
        <v>1.1954799999999999</v>
      </c>
      <c r="AD148" s="69">
        <f t="shared" si="57"/>
        <v>1.3393499999999998</v>
      </c>
      <c r="AE148" s="69">
        <f t="shared" si="57"/>
        <v>1.45456</v>
      </c>
      <c r="AF148" s="69">
        <f t="shared" si="57"/>
        <v>1.4157199999999999</v>
      </c>
      <c r="AG148" s="69">
        <f t="shared" si="57"/>
        <v>1.3364800000000001</v>
      </c>
      <c r="AH148" s="69">
        <f t="shared" si="57"/>
        <v>1.2458</v>
      </c>
      <c r="AI148" s="69">
        <f t="shared" si="57"/>
        <v>1.25658</v>
      </c>
      <c r="AJ148" s="69">
        <f t="shared" si="57"/>
        <v>1.3916999999999997</v>
      </c>
      <c r="AK148" s="69">
        <f t="shared" si="57"/>
        <v>1.51329</v>
      </c>
      <c r="AL148" s="69">
        <f t="shared" si="57"/>
        <v>1.31487</v>
      </c>
      <c r="AM148" s="69">
        <f t="shared" si="57"/>
        <v>1.21517</v>
      </c>
      <c r="AN148" s="69">
        <f t="shared" si="57"/>
        <v>1.1934299999999998</v>
      </c>
      <c r="AO148" s="69">
        <f t="shared" si="57"/>
        <v>1.1853099999999999</v>
      </c>
      <c r="AP148" s="69">
        <f t="shared" si="57"/>
        <v>1.01422</v>
      </c>
      <c r="AQ148" s="28"/>
      <c r="AR148" s="23"/>
      <c r="AS148" s="70"/>
      <c r="AV148" s="63"/>
    </row>
    <row r="149" spans="1:48" ht="12">
      <c r="A149" s="1" t="s">
        <v>146</v>
      </c>
      <c r="B149" s="21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38"/>
      <c r="AV149" s="63"/>
    </row>
    <row r="150" spans="1:48" ht="12">
      <c r="A150" s="1" t="s">
        <v>147</v>
      </c>
      <c r="B150" s="21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38"/>
      <c r="AV150" s="63"/>
    </row>
    <row r="151" spans="1:46" ht="12">
      <c r="A151" s="21"/>
      <c r="B151" s="39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18"/>
      <c r="AO151" s="18"/>
      <c r="AP151" s="18"/>
      <c r="AQ151" s="18"/>
      <c r="AR151" s="18"/>
      <c r="AS151" s="38"/>
      <c r="AT151" s="55"/>
    </row>
    <row r="152" spans="1:2" ht="12">
      <c r="A152" s="10" t="s">
        <v>149</v>
      </c>
      <c r="B152" s="32" t="s">
        <v>48</v>
      </c>
    </row>
    <row r="153" spans="1:48" ht="12">
      <c r="A153" s="60" t="s">
        <v>49</v>
      </c>
      <c r="B153" s="32"/>
      <c r="AV153" s="63" t="s">
        <v>54</v>
      </c>
    </row>
    <row r="154" spans="1:44" ht="12">
      <c r="A154" s="14" t="s">
        <v>4</v>
      </c>
      <c r="B154" s="14"/>
      <c r="AN154" s="5">
        <v>532</v>
      </c>
      <c r="AO154" s="5">
        <v>563</v>
      </c>
      <c r="AP154" s="5">
        <v>554</v>
      </c>
      <c r="AQ154" s="5">
        <v>535</v>
      </c>
      <c r="AR154" s="5">
        <v>512</v>
      </c>
    </row>
    <row r="155" spans="1:48" ht="12">
      <c r="A155" s="14" t="s">
        <v>5</v>
      </c>
      <c r="B155" s="14"/>
      <c r="AI155" s="15"/>
      <c r="AJ155" s="15"/>
      <c r="AK155" s="15"/>
      <c r="AL155" s="15"/>
      <c r="AM155" s="15"/>
      <c r="AN155" s="15">
        <v>129</v>
      </c>
      <c r="AO155" s="15">
        <v>128</v>
      </c>
      <c r="AP155" s="15">
        <v>125</v>
      </c>
      <c r="AQ155" s="15">
        <v>122</v>
      </c>
      <c r="AR155" s="15">
        <v>115</v>
      </c>
      <c r="AS155" s="15"/>
      <c r="AT155" s="15"/>
      <c r="AU155" s="15"/>
      <c r="AV155" s="15"/>
    </row>
    <row r="156" spans="1:44" ht="12">
      <c r="A156" s="14" t="s">
        <v>6</v>
      </c>
      <c r="B156" s="14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>
        <v>735.7</v>
      </c>
      <c r="AM156" s="59">
        <v>699.1</v>
      </c>
      <c r="AN156" s="5">
        <f>SUM(AN154:AN155)</f>
        <v>661</v>
      </c>
      <c r="AO156" s="5">
        <f>SUM(AO154:AO155)</f>
        <v>691</v>
      </c>
      <c r="AP156" s="5">
        <f>SUM(AP154:AP155)</f>
        <v>679</v>
      </c>
      <c r="AQ156" s="5">
        <f>SUM(AQ154:AQ155)</f>
        <v>657</v>
      </c>
      <c r="AR156" s="5">
        <f>SUM(AR154:AR155)</f>
        <v>627</v>
      </c>
    </row>
    <row r="157" spans="1:49" ht="12">
      <c r="A157" s="14" t="s">
        <v>7</v>
      </c>
      <c r="B157" s="14"/>
      <c r="AI157" s="15"/>
      <c r="AJ157" s="15"/>
      <c r="AK157" s="15"/>
      <c r="AL157" s="15">
        <v>955</v>
      </c>
      <c r="AM157" s="15">
        <v>957</v>
      </c>
      <c r="AN157" s="15">
        <v>950</v>
      </c>
      <c r="AO157" s="15">
        <v>982</v>
      </c>
      <c r="AP157" s="15">
        <v>980</v>
      </c>
      <c r="AQ157" s="15">
        <v>974</v>
      </c>
      <c r="AR157" s="15">
        <v>987</v>
      </c>
      <c r="AS157" s="15"/>
      <c r="AT157" s="15"/>
      <c r="AU157" s="15"/>
      <c r="AV157" s="15"/>
      <c r="AW157" s="15"/>
    </row>
    <row r="158" spans="1:44" ht="12">
      <c r="A158" s="14" t="s">
        <v>8</v>
      </c>
      <c r="B158" s="14"/>
      <c r="AL158" s="59">
        <f aca="true" t="shared" si="58" ref="AL158:AR158">SUM(AL156:AL157)</f>
        <v>1690.7</v>
      </c>
      <c r="AM158" s="59">
        <f t="shared" si="58"/>
        <v>1656.1</v>
      </c>
      <c r="AN158" s="5">
        <f t="shared" si="58"/>
        <v>1611</v>
      </c>
      <c r="AO158" s="5">
        <f t="shared" si="58"/>
        <v>1673</v>
      </c>
      <c r="AP158" s="5">
        <f t="shared" si="58"/>
        <v>1659</v>
      </c>
      <c r="AQ158" s="5">
        <f t="shared" si="58"/>
        <v>1631</v>
      </c>
      <c r="AR158" s="5">
        <f t="shared" si="58"/>
        <v>1614</v>
      </c>
    </row>
    <row r="159" spans="1:2" ht="12">
      <c r="A159" s="14"/>
      <c r="B159" s="14"/>
    </row>
    <row r="160" spans="1:46" ht="12">
      <c r="A160" s="10" t="s">
        <v>148</v>
      </c>
      <c r="B160" s="10"/>
      <c r="AT160" s="16"/>
    </row>
    <row r="161" spans="1:46" ht="12">
      <c r="A161" s="60" t="s">
        <v>49</v>
      </c>
      <c r="B161" s="10"/>
      <c r="AT161" s="16"/>
    </row>
    <row r="162" spans="1:46" ht="12">
      <c r="A162" s="14" t="s">
        <v>4</v>
      </c>
      <c r="B162" s="14"/>
      <c r="AK162" s="7"/>
      <c r="AL162" s="7"/>
      <c r="AM162" s="7"/>
      <c r="AN162" s="7">
        <f aca="true" t="shared" si="59" ref="AN162:AR163">AN154*365/(7.6409*1000)</f>
        <v>25.413236660602806</v>
      </c>
      <c r="AO162" s="7">
        <f t="shared" si="59"/>
        <v>26.894083157743196</v>
      </c>
      <c r="AP162" s="7">
        <f t="shared" si="59"/>
        <v>26.46415998115405</v>
      </c>
      <c r="AQ162" s="7">
        <f t="shared" si="59"/>
        <v>25.556544386132522</v>
      </c>
      <c r="AR162" s="7">
        <f t="shared" si="59"/>
        <v>24.45785182373804</v>
      </c>
      <c r="AS162" s="7"/>
      <c r="AT162" s="55">
        <f>AR162/AQ162-1</f>
        <v>-0.04299065420560755</v>
      </c>
    </row>
    <row r="163" spans="1:46" ht="12">
      <c r="A163" s="14" t="s">
        <v>5</v>
      </c>
      <c r="B163" s="14"/>
      <c r="AK163" s="17"/>
      <c r="AL163" s="17"/>
      <c r="AM163" s="17"/>
      <c r="AN163" s="17">
        <f t="shared" si="59"/>
        <v>6.162232197777748</v>
      </c>
      <c r="AO163" s="17">
        <f t="shared" si="59"/>
        <v>6.11446295593451</v>
      </c>
      <c r="AP163" s="17">
        <f t="shared" si="59"/>
        <v>5.971155230404795</v>
      </c>
      <c r="AQ163" s="17">
        <f t="shared" si="59"/>
        <v>5.82784750487508</v>
      </c>
      <c r="AR163" s="17">
        <f t="shared" si="59"/>
        <v>5.493462811972411</v>
      </c>
      <c r="AS163" s="17"/>
      <c r="AT163" s="55">
        <f>AR163/AQ163-1</f>
        <v>-0.05737704918032793</v>
      </c>
    </row>
    <row r="164" spans="1:46" ht="12">
      <c r="A164" s="14" t="s">
        <v>6</v>
      </c>
      <c r="B164" s="14"/>
      <c r="AK164" s="7"/>
      <c r="AL164" s="7">
        <f aca="true" t="shared" si="60" ref="AL164:AQ165">AL156*365/(7.6409*1000)</f>
        <v>35.14383122407046</v>
      </c>
      <c r="AM164" s="7">
        <f t="shared" si="60"/>
        <v>33.39547697260794</v>
      </c>
      <c r="AN164" s="7">
        <f>SUM(AN162:AN163)</f>
        <v>31.575468858380553</v>
      </c>
      <c r="AO164" s="7">
        <f>SUM(AO162:AO163)</f>
        <v>33.00854611367771</v>
      </c>
      <c r="AP164" s="7">
        <f>SUM(AP162:AP163)</f>
        <v>32.435315211558844</v>
      </c>
      <c r="AQ164" s="7">
        <f>SUM(AQ162:AQ163)</f>
        <v>31.384391891007603</v>
      </c>
      <c r="AR164" s="7">
        <f>SUM(AR162:AR163)</f>
        <v>29.95131463571045</v>
      </c>
      <c r="AS164" s="7"/>
      <c r="AT164" s="55">
        <f>AR164/AQ164-1</f>
        <v>-0.04566210045662111</v>
      </c>
    </row>
    <row r="165" spans="1:46" ht="12">
      <c r="A165" s="14" t="s">
        <v>7</v>
      </c>
      <c r="B165" s="14"/>
      <c r="AK165" s="17"/>
      <c r="AL165" s="17">
        <f t="shared" si="60"/>
        <v>45.61962596029263</v>
      </c>
      <c r="AM165" s="17">
        <f t="shared" si="60"/>
        <v>45.715164443979106</v>
      </c>
      <c r="AN165" s="17">
        <f t="shared" si="60"/>
        <v>45.38077975107644</v>
      </c>
      <c r="AO165" s="17">
        <f t="shared" si="60"/>
        <v>46.90939549006007</v>
      </c>
      <c r="AP165" s="17">
        <f t="shared" si="60"/>
        <v>46.81385700637359</v>
      </c>
      <c r="AQ165" s="17">
        <f t="shared" si="60"/>
        <v>46.52724155531416</v>
      </c>
      <c r="AR165" s="17">
        <f>AR157*365/(7.6409*1000)</f>
        <v>47.14824169927626</v>
      </c>
      <c r="AS165" s="17"/>
      <c r="AT165" s="55">
        <f>AR165/AQ165-1</f>
        <v>0.013347022587268942</v>
      </c>
    </row>
    <row r="166" spans="1:46" ht="12">
      <c r="A166" s="14" t="s">
        <v>8</v>
      </c>
      <c r="B166" s="14"/>
      <c r="AK166" s="7"/>
      <c r="AL166" s="7">
        <f aca="true" t="shared" si="61" ref="AL166:AQ166">SUM(AL164:AL165)</f>
        <v>80.76345718436309</v>
      </c>
      <c r="AM166" s="7">
        <f t="shared" si="61"/>
        <v>79.11064141658704</v>
      </c>
      <c r="AN166" s="7">
        <f t="shared" si="61"/>
        <v>76.95624860945699</v>
      </c>
      <c r="AO166" s="7">
        <f t="shared" si="61"/>
        <v>79.91794160373777</v>
      </c>
      <c r="AP166" s="7">
        <f t="shared" si="61"/>
        <v>79.24917221793243</v>
      </c>
      <c r="AQ166" s="7">
        <f t="shared" si="61"/>
        <v>77.91163344632176</v>
      </c>
      <c r="AR166" s="7">
        <f>SUM(AR164:AR165)</f>
        <v>77.09955633498672</v>
      </c>
      <c r="AS166" s="7"/>
      <c r="AT166" s="55">
        <f>AR166/AQ166-1</f>
        <v>-0.01042305334150817</v>
      </c>
    </row>
    <row r="167" spans="1:49" ht="12">
      <c r="A167" s="10"/>
      <c r="B167" s="32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55"/>
      <c r="AV167" s="18"/>
      <c r="AW167" s="18"/>
    </row>
    <row r="168" spans="1:49" ht="12">
      <c r="A168" s="10" t="s">
        <v>79</v>
      </c>
      <c r="B168" s="21" t="s">
        <v>62</v>
      </c>
      <c r="C168" s="5">
        <v>9121</v>
      </c>
      <c r="D168" s="5">
        <v>8715</v>
      </c>
      <c r="E168" s="5">
        <v>3838</v>
      </c>
      <c r="F168" s="5">
        <v>3256</v>
      </c>
      <c r="G168" s="5">
        <v>2826</v>
      </c>
      <c r="H168" s="59">
        <v>2807</v>
      </c>
      <c r="I168" s="59">
        <v>3239</v>
      </c>
      <c r="J168" s="59">
        <v>3771</v>
      </c>
      <c r="K168" s="59">
        <v>4225</v>
      </c>
      <c r="L168" s="59">
        <v>4426</v>
      </c>
      <c r="M168" s="59">
        <v>3961</v>
      </c>
      <c r="N168" s="59">
        <v>3552</v>
      </c>
      <c r="O168" s="59">
        <v>2540</v>
      </c>
      <c r="P168" s="59">
        <v>3701</v>
      </c>
      <c r="Q168" s="59">
        <v>2553</v>
      </c>
      <c r="R168" s="59">
        <v>2252</v>
      </c>
      <c r="S168" s="59">
        <v>1933</v>
      </c>
      <c r="T168" s="59">
        <v>1563</v>
      </c>
      <c r="U168" s="59">
        <v>1509</v>
      </c>
      <c r="V168" s="59">
        <v>1019</v>
      </c>
      <c r="W168" s="59">
        <v>1004</v>
      </c>
      <c r="X168" s="59">
        <v>1084</v>
      </c>
      <c r="Y168" s="59">
        <v>1138</v>
      </c>
      <c r="Z168" s="59">
        <v>1672</v>
      </c>
      <c r="AA168" s="59">
        <v>1538</v>
      </c>
      <c r="AB168" s="59">
        <v>1271</v>
      </c>
      <c r="AC168" s="59">
        <v>1397</v>
      </c>
      <c r="AD168" s="59">
        <v>1256</v>
      </c>
      <c r="AE168" s="59">
        <v>1929</v>
      </c>
      <c r="AF168" s="59">
        <v>3247</v>
      </c>
      <c r="AG168" s="59">
        <v>6963</v>
      </c>
      <c r="AH168" s="59">
        <v>8559</v>
      </c>
      <c r="AI168" s="59">
        <v>6845</v>
      </c>
      <c r="AJ168" s="59">
        <v>7991</v>
      </c>
      <c r="AK168" s="59">
        <v>7888</v>
      </c>
      <c r="AL168" s="59">
        <v>9145</v>
      </c>
      <c r="AM168" s="59">
        <v>10322</v>
      </c>
      <c r="AN168" s="59">
        <v>10529</v>
      </c>
      <c r="AO168" s="59">
        <v>9228</v>
      </c>
      <c r="AP168" s="59">
        <v>8917</v>
      </c>
      <c r="AQ168" s="59">
        <v>9067</v>
      </c>
      <c r="AR168" s="59"/>
      <c r="AS168" s="59"/>
      <c r="AT168" s="57"/>
      <c r="AV168" s="63" t="s">
        <v>58</v>
      </c>
      <c r="AW168" s="18"/>
    </row>
    <row r="169" spans="1:49" ht="12">
      <c r="A169" s="10" t="s">
        <v>82</v>
      </c>
      <c r="B169" s="21" t="s">
        <v>62</v>
      </c>
      <c r="C169" s="5">
        <v>3641</v>
      </c>
      <c r="D169" s="5">
        <v>6522</v>
      </c>
      <c r="E169" s="5">
        <v>3137</v>
      </c>
      <c r="F169" s="5">
        <v>2884</v>
      </c>
      <c r="G169" s="5">
        <v>2327</v>
      </c>
      <c r="H169" s="5">
        <v>3240</v>
      </c>
      <c r="I169" s="5">
        <v>6417</v>
      </c>
      <c r="J169" s="5">
        <v>7354</v>
      </c>
      <c r="K169" s="5">
        <v>9153</v>
      </c>
      <c r="L169" s="5">
        <v>12034</v>
      </c>
      <c r="M169" s="5">
        <v>11227</v>
      </c>
      <c r="N169" s="5">
        <v>10143</v>
      </c>
      <c r="O169" s="5">
        <v>11974</v>
      </c>
      <c r="P169" s="5">
        <v>14224</v>
      </c>
      <c r="Q169" s="5">
        <v>16497</v>
      </c>
      <c r="R169" s="5">
        <v>16701</v>
      </c>
      <c r="S169" s="5">
        <v>18792</v>
      </c>
      <c r="T169" s="5">
        <v>17999</v>
      </c>
      <c r="U169" s="5">
        <v>19899</v>
      </c>
      <c r="V169" s="5">
        <v>21323</v>
      </c>
      <c r="W169" s="5">
        <v>22110</v>
      </c>
      <c r="X169" s="5">
        <v>22595</v>
      </c>
      <c r="Y169" s="5">
        <v>22526</v>
      </c>
      <c r="Z169" s="5">
        <v>21019</v>
      </c>
      <c r="AA169" s="5">
        <v>19061</v>
      </c>
      <c r="AB169" s="5">
        <v>19165</v>
      </c>
      <c r="AC169" s="5">
        <v>17495</v>
      </c>
      <c r="AD169" s="5">
        <v>15872</v>
      </c>
      <c r="AE169" s="5">
        <v>18071</v>
      </c>
      <c r="AF169" s="5">
        <v>17725</v>
      </c>
      <c r="AG169" s="7">
        <v>16672</v>
      </c>
      <c r="AH169" s="7">
        <v>15118</v>
      </c>
      <c r="AI169" s="7">
        <v>16192</v>
      </c>
      <c r="AJ169" s="7">
        <v>17913</v>
      </c>
      <c r="AK169" s="7">
        <v>18295</v>
      </c>
      <c r="AL169" s="7">
        <v>18390</v>
      </c>
      <c r="AM169" s="7">
        <v>16875</v>
      </c>
      <c r="AN169" s="7">
        <v>16880</v>
      </c>
      <c r="AO169" s="7">
        <v>16763</v>
      </c>
      <c r="AP169" s="7">
        <v>16412</v>
      </c>
      <c r="AQ169" s="7">
        <v>16373</v>
      </c>
      <c r="AR169" s="7"/>
      <c r="AS169" s="7"/>
      <c r="AT169" s="55"/>
      <c r="AV169" s="18"/>
      <c r="AW169" s="18"/>
    </row>
    <row r="170" spans="1:49" ht="12">
      <c r="A170" s="10"/>
      <c r="B170" s="32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55"/>
      <c r="AV170" s="18"/>
      <c r="AW170" s="18"/>
    </row>
    <row r="171" spans="1:45" ht="12">
      <c r="A171" s="5" t="s">
        <v>76</v>
      </c>
      <c r="B171" s="21" t="s">
        <v>75</v>
      </c>
      <c r="C171" s="33"/>
      <c r="D171" s="33"/>
      <c r="E171" s="33"/>
      <c r="F171" s="33"/>
      <c r="G171" s="33"/>
      <c r="AG171" s="5">
        <v>15430.104</v>
      </c>
      <c r="AH171" s="5">
        <v>15423</v>
      </c>
      <c r="AI171" s="5">
        <v>15007.481</v>
      </c>
      <c r="AJ171" s="5">
        <v>17311.309</v>
      </c>
      <c r="AK171" s="5">
        <v>20525.372027</v>
      </c>
      <c r="AL171" s="5">
        <v>21640.9033144</v>
      </c>
      <c r="AM171" s="5">
        <v>21233.658517</v>
      </c>
      <c r="AN171" s="59">
        <v>22903.628295</v>
      </c>
      <c r="AO171" s="59">
        <v>23163.692948</v>
      </c>
      <c r="AP171" s="59">
        <v>22094.791</v>
      </c>
      <c r="AQ171" s="59">
        <v>22953.3106</v>
      </c>
      <c r="AR171" s="59">
        <v>24848.234</v>
      </c>
      <c r="AS171" s="59"/>
    </row>
    <row r="173" spans="1:2" ht="12">
      <c r="A173" s="61" t="s">
        <v>117</v>
      </c>
      <c r="B173" s="62" t="s">
        <v>78</v>
      </c>
    </row>
    <row r="174" spans="1:42" ht="12">
      <c r="A174" s="61" t="s">
        <v>118</v>
      </c>
      <c r="B174" s="62" t="s">
        <v>119</v>
      </c>
      <c r="M174" s="5">
        <v>7.6889</v>
      </c>
      <c r="N174" s="5">
        <v>7.6889</v>
      </c>
      <c r="O174" s="5">
        <v>7.6409</v>
      </c>
      <c r="P174" s="5">
        <v>7.6409</v>
      </c>
      <c r="Q174" s="5">
        <v>7.6409</v>
      </c>
      <c r="R174" s="5">
        <v>7.6409</v>
      </c>
      <c r="S174" s="5">
        <v>7.6409</v>
      </c>
      <c r="T174" s="5">
        <v>7.6409</v>
      </c>
      <c r="U174" s="5">
        <v>7.6409</v>
      </c>
      <c r="V174" s="5">
        <v>7.6409</v>
      </c>
      <c r="W174" s="5">
        <v>7.6409</v>
      </c>
      <c r="X174" s="5">
        <v>7.6409</v>
      </c>
      <c r="Y174" s="5">
        <v>7.6409</v>
      </c>
      <c r="Z174" s="5">
        <v>7.6409</v>
      </c>
      <c r="AA174" s="5">
        <v>7.6409</v>
      </c>
      <c r="AB174" s="5">
        <v>7.6409</v>
      </c>
      <c r="AC174" s="5">
        <v>7.6409</v>
      </c>
      <c r="AD174" s="5">
        <v>7.6409</v>
      </c>
      <c r="AE174" s="5">
        <v>7.6409</v>
      </c>
      <c r="AF174" s="5">
        <v>7.6409</v>
      </c>
      <c r="AG174" s="5">
        <v>7.6409</v>
      </c>
      <c r="AH174" s="5">
        <v>7.6409</v>
      </c>
      <c r="AI174" s="5">
        <v>7.6409</v>
      </c>
      <c r="AJ174" s="5">
        <v>7.6409</v>
      </c>
      <c r="AK174" s="5">
        <v>7.6409</v>
      </c>
      <c r="AL174" s="5">
        <v>7.6409</v>
      </c>
      <c r="AM174" s="5">
        <v>7.6409</v>
      </c>
      <c r="AN174" s="5">
        <v>7.6409</v>
      </c>
      <c r="AO174" s="5">
        <v>7.6409</v>
      </c>
      <c r="AP174" s="5">
        <v>7.6409</v>
      </c>
    </row>
  </sheetData>
  <sheetProtection/>
  <hyperlinks>
    <hyperlink ref="B119" r:id="rId1" display="http://www.eia.gov/cfapps/ipdbproject/iedindex3.cfm?tid=5&amp;pid=57&amp;aid=1&amp;cid=regions&amp;syid=1980&amp;eyid=2011&amp;unit=TBPD"/>
    <hyperlink ref="B27" r:id="rId2" display="http://www.jodidb.org"/>
    <hyperlink ref="B16" r:id="rId3" display="http://www.bnm.gov.my/files/publication/msb/2012/5/xls/3.5.4.xls"/>
    <hyperlink ref="B31" r:id="rId4" display="http://www.eia.gov/cfapps/ipdbproject/iedindex3.cfm?tid=5&amp;pid=57&amp;aid=1&amp;cid=regions&amp;syid=1980&amp;eyid=2011&amp;unit=TBPD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Barnes</dc:creator>
  <cp:keywords/>
  <dc:description/>
  <cp:lastModifiedBy>Claire Barnes</cp:lastModifiedBy>
  <dcterms:created xsi:type="dcterms:W3CDTF">2012-07-13T04:20:25Z</dcterms:created>
  <dcterms:modified xsi:type="dcterms:W3CDTF">2012-07-18T12:04:28Z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